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ntrol" sheetId="1" state="visible" r:id="rId3"/>
    <sheet name="P&amp;L Summary" sheetId="2" state="visible" r:id="rId4"/>
    <sheet name="Dept Opex" sheetId="3" state="visible" r:id="rId5"/>
    <sheet name="Revenue Bridge" sheetId="4" state="visible" r:id="rId6"/>
    <sheet name="Headcount" sheetId="5" state="visible" r:id="rId7"/>
    <sheet name="Forecast" sheetId="6" state="visible" r:id="rId8"/>
    <sheet name="Commentary" sheetId="7" state="visible" r:id="rId9"/>
    <sheet name="GL_Data" sheetId="8" state="visible" r:id="rId10"/>
    <sheet name="Drivers" sheetId="9" state="visible" r:id="rId11"/>
    <sheet name="HC_Data" sheetId="10" state="visible" r:id="rId12"/>
  </sheets>
  <definedNames>
    <definedName function="false" hidden="true" localSheetId="8" name="_xlnm._FilterDatabase" vbProcedure="false">Drivers!$A$1:$G$49</definedName>
    <definedName function="false" hidden="true" localSheetId="7" name="_xlnm._FilterDatabase" vbProcedure="false">GL_Data!$A$1:$H$652</definedName>
    <definedName function="false" hidden="true" localSheetId="9" name="_xlnm._FilterDatabase" vbProcedure="false">HC_Data!$A$1:$F$73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Input. Actuals are loaded through month 9 (September).</t>
        </r>
      </text>
    </comment>
  </commentList>
</comments>
</file>

<file path=xl/sharedStrings.xml><?xml version="1.0" encoding="utf-8"?>
<sst xmlns="http://schemas.openxmlformats.org/spreadsheetml/2006/main" count="4493" uniqueCount="187">
  <si>
    <t xml:space="preserve">FY2026 Budget vs Actual Variance Pack</t>
  </si>
  <si>
    <t xml:space="preserve">Card-payments company (synthetic data). All report tabs are formulas over the data tabs.</t>
  </si>
  <si>
    <t xml:space="preserve">Reporting month (1-9)</t>
  </si>
  <si>
    <t xml:space="preserve">Change this to re-run the pack for any closed month.</t>
  </si>
  <si>
    <t xml:space="preserve">Flag variances of at least ($)</t>
  </si>
  <si>
    <t xml:space="preserve">Both thresholds must be met to flag a line.</t>
  </si>
  <si>
    <t xml:space="preserve">...and at least (%)</t>
  </si>
  <si>
    <t xml:space="preserve">How to read this pack</t>
  </si>
  <si>
    <t xml:space="preserve">P&amp;L Summary</t>
  </si>
  <si>
    <t xml:space="preserve">Month, year-to-date and full-year outlook vs budget, with favourable/unfavourable flags.</t>
  </si>
  <si>
    <t xml:space="preserve">Dept Opex</t>
  </si>
  <si>
    <t xml:space="preserve">Operating expenses by department and account for the month and YTD.</t>
  </si>
  <si>
    <t xml:space="preserve">Revenue Bridge</t>
  </si>
  <si>
    <t xml:space="preserve">Product revenue variance split into volume, mix and rate effects, with a waterfall chart.</t>
  </si>
  <si>
    <t xml:space="preserve">Headcount</t>
  </si>
  <si>
    <t xml:space="preserve">Salary variance split into headcount (volume) and cost-per-head (rate).</t>
  </si>
  <si>
    <t xml:space="preserve">Forecast</t>
  </si>
  <si>
    <t xml:space="preserve">Full-year outlook: YTD actual + Q4 forecast. Method and adjustments are inputs (blue).</t>
  </si>
  <si>
    <t xml:space="preserve">Commentary</t>
  </si>
  <si>
    <t xml:space="preserve">Written explanation of the September close.</t>
  </si>
  <si>
    <t xml:space="preserve">GL_Data / Drivers / HC_Data</t>
  </si>
  <si>
    <t xml:space="preserve">Source data: GL by month, department and line; payment volume and take rates; headcount.</t>
  </si>
  <si>
    <t xml:space="preserve">Conventions</t>
  </si>
  <si>
    <t xml:space="preserve">Blue text: inputs you can change</t>
  </si>
  <si>
    <t xml:space="preserve">Yellow fill: key assumption</t>
  </si>
  <si>
    <t xml:space="preserve">Black text: formulas</t>
  </si>
  <si>
    <t xml:space="preserve">Green text: links to another tab</t>
  </si>
  <si>
    <t xml:space="preserve">Fav/(Unfav): positive = favourable (revenue above budget, or cost below budget)</t>
  </si>
  <si>
    <t xml:space="preserve">P&amp;L Summary: actual vs budget</t>
  </si>
  <si>
    <t xml:space="preserve">Month</t>
  </si>
  <si>
    <t xml:space="preserve">Year to date</t>
  </si>
  <si>
    <t xml:space="preserve">Full year</t>
  </si>
  <si>
    <t xml:space="preserve">Line</t>
  </si>
  <si>
    <t xml:space="preserve">Type</t>
  </si>
  <si>
    <t xml:space="preserve">Actual</t>
  </si>
  <si>
    <t xml:space="preserve">Budget</t>
  </si>
  <si>
    <t xml:space="preserve">Fav/(Unfav)</t>
  </si>
  <si>
    <t xml:space="preserve">%</t>
  </si>
  <si>
    <t xml:space="preserve">Outlook</t>
  </si>
  <si>
    <t xml:space="preserve">Flag (month)</t>
  </si>
  <si>
    <t xml:space="preserve">Revenue</t>
  </si>
  <si>
    <t xml:space="preserve">Card processing - SMB</t>
  </si>
  <si>
    <t xml:space="preserve">Card processing - Enterprise</t>
  </si>
  <si>
    <t xml:space="preserve">ACH</t>
  </si>
  <si>
    <t xml:space="preserve">Instant payouts (RTP)</t>
  </si>
  <si>
    <t xml:space="preserve">Platform subscriptions</t>
  </si>
  <si>
    <t xml:space="preserve">Interest on client float</t>
  </si>
  <si>
    <t xml:space="preserve">Total revenue</t>
  </si>
  <si>
    <t xml:space="preserve">Cost of revenue</t>
  </si>
  <si>
    <t xml:space="preserve">Interchange &amp; scheme fees</t>
  </si>
  <si>
    <t xml:space="preserve">Cost</t>
  </si>
  <si>
    <t xml:space="preserve">Processing &amp; bank fees</t>
  </si>
  <si>
    <t xml:space="preserve">Fraud &amp; chargeback losses</t>
  </si>
  <si>
    <t xml:space="preserve">Total cost of revenue</t>
  </si>
  <si>
    <t xml:space="preserve">Gross profit</t>
  </si>
  <si>
    <t xml:space="preserve">Gross margin %</t>
  </si>
  <si>
    <t xml:space="preserve">Operating expenses</t>
  </si>
  <si>
    <t xml:space="preserve">Salaries &amp; benefits</t>
  </si>
  <si>
    <t xml:space="preserve">Contractors</t>
  </si>
  <si>
    <t xml:space="preserve">Software &amp; cloud</t>
  </si>
  <si>
    <t xml:space="preserve">Marketing programs</t>
  </si>
  <si>
    <t xml:space="preserve">Travel &amp; entertainment</t>
  </si>
  <si>
    <t xml:space="preserve">Professional fees</t>
  </si>
  <si>
    <t xml:space="preserve">Rent &amp; facilities</t>
  </si>
  <si>
    <t xml:space="preserve">Total operating expenses</t>
  </si>
  <si>
    <t xml:space="preserve">EBITDA</t>
  </si>
  <si>
    <t xml:space="preserve">EBITDA margin %</t>
  </si>
  <si>
    <t xml:space="preserve">Operating expenses by department</t>
  </si>
  <si>
    <t xml:space="preserve">Department / account</t>
  </si>
  <si>
    <t xml:space="preserve">YTD actual</t>
  </si>
  <si>
    <t xml:space="preserve">YTD budget</t>
  </si>
  <si>
    <t xml:space="preserve">Engineering</t>
  </si>
  <si>
    <t xml:space="preserve">Total Engineering</t>
  </si>
  <si>
    <t xml:space="preserve">Product</t>
  </si>
  <si>
    <t xml:space="preserve">Total Product</t>
  </si>
  <si>
    <t xml:space="preserve">Sales &amp; Marketing</t>
  </si>
  <si>
    <t xml:space="preserve">Total Sales &amp; Marketing</t>
  </si>
  <si>
    <t xml:space="preserve">Customer Support</t>
  </si>
  <si>
    <t xml:space="preserve">Total Customer Support</t>
  </si>
  <si>
    <t xml:space="preserve">Risk &amp; Compliance</t>
  </si>
  <si>
    <t xml:space="preserve">Total Risk &amp; Compliance</t>
  </si>
  <si>
    <t xml:space="preserve">G&amp;A</t>
  </si>
  <si>
    <t xml:space="preserve">Total G&amp;A</t>
  </si>
  <si>
    <t xml:space="preserve">Product revenue bridge: volume, mix and rate</t>
  </si>
  <si>
    <t xml:space="preserve">Volume = change in total TPV at budget mix and rates. Mix = TPV shifted between products at each product's budget rate. Rate = actual TPV x (actual - budget take rate).</t>
  </si>
  <si>
    <t xml:space="preserve">Reporting month</t>
  </si>
  <si>
    <t xml:space="preserve">Budget TPV</t>
  </si>
  <si>
    <t xml:space="preserve">Actual TPV</t>
  </si>
  <si>
    <t xml:space="preserve">Budget revenue</t>
  </si>
  <si>
    <t xml:space="preserve">Actual revenue</t>
  </si>
  <si>
    <t xml:space="preserve">Budget rate</t>
  </si>
  <si>
    <t xml:space="preserve">Actual rate</t>
  </si>
  <si>
    <t xml:space="preserve">Budget mix</t>
  </si>
  <si>
    <t xml:space="preserve">Volume</t>
  </si>
  <si>
    <t xml:space="preserve">Mix</t>
  </si>
  <si>
    <t xml:space="preserve">Rate</t>
  </si>
  <si>
    <t xml:space="preserve">Total variance</t>
  </si>
  <si>
    <t xml:space="preserve">Check</t>
  </si>
  <si>
    <t xml:space="preserve">Total products</t>
  </si>
  <si>
    <t xml:space="preserve">YTD revenue variance waterfall ($)</t>
  </si>
  <si>
    <t xml:space="preserve">Step</t>
  </si>
  <si>
    <t xml:space="preserve">Value</t>
  </si>
  <si>
    <t xml:space="preserve">Running total</t>
  </si>
  <si>
    <t xml:space="preserve">Base</t>
  </si>
  <si>
    <t xml:space="preserve">Increase</t>
  </si>
  <si>
    <t xml:space="preserve">Decrease</t>
  </si>
  <si>
    <t xml:space="preserve">Headcount and salary variance</t>
  </si>
  <si>
    <t xml:space="preserve">Volume effect = (budget - actual head-months YTD) x budget cost per head. Rate effect = the rest (pay, benefits and hiring mix).</t>
  </si>
  <si>
    <t xml:space="preserve">Department</t>
  </si>
  <si>
    <t xml:space="preserve">Budget HC</t>
  </si>
  <si>
    <t xml:space="preserve">Actual HC</t>
  </si>
  <si>
    <t xml:space="preserve">HC gap</t>
  </si>
  <si>
    <t xml:space="preserve">Budget cost / head</t>
  </si>
  <si>
    <t xml:space="preserve">Budget head-months</t>
  </si>
  <si>
    <t xml:space="preserve">Actual head-months</t>
  </si>
  <si>
    <t xml:space="preserve">YTD budget salaries</t>
  </si>
  <si>
    <t xml:space="preserve">YTD actual salaries</t>
  </si>
  <si>
    <t xml:space="preserve">Volume (headcount)</t>
  </si>
  <si>
    <t xml:space="preserve">Rate (cost / head)</t>
  </si>
  <si>
    <t xml:space="preserve">Total</t>
  </si>
  <si>
    <t xml:space="preserve">Full-year outlook (as at the September close)</t>
  </si>
  <si>
    <t xml:space="preserve">Outlook = Jan-Sep actual + Q4 forecast. Q4 forecast = Q4 budget x run-rate factor (Q3 actual / Q3 budget) or Q4 budget, plus a $ adjustment. Method and adjustment are inputs.</t>
  </si>
  <si>
    <t xml:space="preserve">Q4 method</t>
  </si>
  <si>
    <t xml:space="preserve">Q4 adjustment ($)</t>
  </si>
  <si>
    <t xml:space="preserve">Jan-Sep actual</t>
  </si>
  <si>
    <t xml:space="preserve">Q3 actual</t>
  </si>
  <si>
    <t xml:space="preserve">Q3 budget</t>
  </si>
  <si>
    <t xml:space="preserve">Run-rate factor</t>
  </si>
  <si>
    <t xml:space="preserve">Q4 budget</t>
  </si>
  <si>
    <t xml:space="preserve">Q4 forecast</t>
  </si>
  <si>
    <t xml:space="preserve">FY outlook</t>
  </si>
  <si>
    <t xml:space="preserve">FY budget</t>
  </si>
  <si>
    <t xml:space="preserve">Why</t>
  </si>
  <si>
    <t xml:space="preserve">Run-rate</t>
  </si>
  <si>
    <t xml:space="preserve">Enterprise wins ramp; negotiated rate carries into Q4</t>
  </si>
  <si>
    <t xml:space="preserve">Adoption ahead of plan</t>
  </si>
  <si>
    <t xml:space="preserve">No change to plan; renewals as budgeted</t>
  </si>
  <si>
    <t xml:space="preserve">August card-testing attack treated as one-off; $150K for extra monitoring</t>
  </si>
  <si>
    <t xml:space="preserve">Engineering backfill continues until roles are filled</t>
  </si>
  <si>
    <t xml:space="preserve">Q3 campaign ($1.08M) deferred into Q4</t>
  </si>
  <si>
    <t xml:space="preserve">Money-transmitter licensing continues into Q4</t>
  </si>
  <si>
    <t xml:space="preserve">September 2026 close: commentary</t>
  </si>
  <si>
    <t xml:space="preserve">Written at the September close. These notes do not change if the reporting month is changed.</t>
  </si>
  <si>
    <t xml:space="preserve">Headline</t>
  </si>
  <si>
    <t xml:space="preserve">•  September EBITDA was $2.66M, +$0.21M vs budget. The beat is timing: the deferred Q3 marketing campaign (+$0.56M favourable this month) covers a $0.23M gross-profit shortfall.</t>
  </si>
  <si>
    <t xml:space="preserve">•  Year to date EBITDA is $24.93M, -$0.87M (-3.4%) vs budget. Revenue is ahead by $2.65M (+1.5%) but gross margin is 44.2% vs 45.6% budget.</t>
  </si>
  <si>
    <t xml:space="preserve">•  Full-year EBITDA outlook is $33.15M vs budget $35.31M (-$2.16M).</t>
  </si>
  <si>
    <t xml:space="preserve">•  Product revenue YTD +$1.82M: volume +$4.99M, mix -$1.10M, rate -$2.07M.</t>
  </si>
  <si>
    <t xml:space="preserve">•  Enterprise card volume is running ahead of plan after Q2 wins, but at a negotiated take rate of 2.19% vs 2.25% budget: rate effect -$2.00M YTD.</t>
  </si>
  <si>
    <t xml:space="preserve">•  SMB card volume is -3.3% vs plan YTD; shifting volume from SMB to lower-priced enterprise is the -$1.10M mix effect.</t>
  </si>
  <si>
    <t xml:space="preserve">•  Instant payouts +$0.74M and interest on client float +$0.98M (rates stayed higher than planned) are ahead.</t>
  </si>
  <si>
    <t xml:space="preserve">•  Interchange and scheme fees -$2.72M YTD; volume driven, so they move with the revenue beat.</t>
  </si>
  <si>
    <t xml:space="preserve">•  Fraud and chargeback losses -$1.02M YTD, mostly the August card-testing attack ($850K). Velocity rules went live in early September; September was still -$159K vs budget.</t>
  </si>
  <si>
    <t xml:space="preserve">•  Engineering is 9 heads behind plan: salaries +$0.51M YTD (headcount effect +$0.82M, cost-per-head effect -$0.32M).</t>
  </si>
  <si>
    <t xml:space="preserve">•  Contractors -$0.67M YTD as engineering backfills open roles.</t>
  </si>
  <si>
    <t xml:space="preserve">•  Marketing programs +$1.06M YTD is timing: the Q3 campaign moved to Q4 and is in the outlook.</t>
  </si>
  <si>
    <t xml:space="preserve">•  Professional fees -$0.24M YTD for SOC 2 and money-transmitter licensing.</t>
  </si>
  <si>
    <t xml:space="preserve">•  4 department lines breach the $50K and 5% thresholds this month (see Dept Opex).</t>
  </si>
  <si>
    <t xml:space="preserve">Actions</t>
  </si>
  <si>
    <t xml:space="preserve">•  Set a 2.20% floor on enterprise renewals and review pricing on the three largest new accounts.</t>
  </si>
  <si>
    <t xml:space="preserve">•  Close the engineering hiring gap by year end and roll off contractors as roles are filled.</t>
  </si>
  <si>
    <t xml:space="preserve">•  Confirm the Q4 campaign budget ($1.08M) with Marketing before 15 October.</t>
  </si>
  <si>
    <t xml:space="preserve">•  Keep the velocity fraud rules in place; review losses weekly through peak season.</t>
  </si>
  <si>
    <t xml:space="preserve">Scenario</t>
  </si>
  <si>
    <t xml:space="preserve">Month #</t>
  </si>
  <si>
    <t xml:space="preserve">Section</t>
  </si>
  <si>
    <t xml:space="preserve">Amount ($)</t>
  </si>
  <si>
    <t xml:space="preserve">2026-01</t>
  </si>
  <si>
    <t xml:space="preserve">Corporate</t>
  </si>
  <si>
    <t xml:space="preserve">COGS</t>
  </si>
  <si>
    <t xml:space="preserve">Opex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</si>
  <si>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</si>
  <si>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</si>
  <si>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</si>
  <si>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</si>
  <si>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</si>
  <si>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</si>
  <si>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</si>
  <si>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</si>
  <si>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2026-10</t>
  </si>
  <si>
    <t xml:space="preserve">2026-11</t>
  </si>
  <si>
    <t xml:space="preserve">2026-12</t>
  </si>
  <si>
    <t xml:space="preserve">Budget TPV ($)</t>
  </si>
  <si>
    <t xml:space="preserve">Budget take rate</t>
  </si>
  <si>
    <t xml:space="preserve">Actual TPV ($)</t>
  </si>
  <si>
    <t xml:space="preserve">Actual take rate</t>
  </si>
  <si>
    <t xml:space="preserve">Budget cost per head ($/month)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</si>
</sst>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;&quot;($&quot;#,##0\);\-"/>
    <numFmt numFmtId="166" formatCode="0%"/>
    <numFmt numFmtId="167" formatCode="\$#,##0;[RED]&quot;($&quot;#,##0\);\-"/>
    <numFmt numFmtId="168" formatCode="0.0%;[RED]\(0.0%\);\-"/>
    <numFmt numFmtId="169" formatCode="0.0%"/>
    <numFmt numFmtId="170" formatCode="\+0.0%;[RED]\-0.0%;\-"/>
    <numFmt numFmtId="171" formatCode="0.000%"/>
    <numFmt numFmtId="172" formatCode="\$#,##0,\K"/>
    <numFmt numFmtId="173" formatCode="#,##0;\(#,##0\);\-"/>
    <numFmt numFmtId="174" formatCode="0.000\x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D9D9D9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03B3B"/>
      <rgbColor rgb="FFF2F2F2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2A78D6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YTD revenue variance bridge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'Revenue Bridge'!D23</c:f>
              <c:strCache>
                <c:ptCount val="1"/>
                <c:pt idx="0">
                  <c:v>Base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'Revenue Bridge'!$A$24:$A$27</c:f>
              <c:strCache>
                <c:ptCount val="4"/>
                <c:pt idx="0">
                  <c:v>Volume</c:v>
                </c:pt>
                <c:pt idx="1">
                  <c:v>Mix</c:v>
                </c:pt>
                <c:pt idx="2">
                  <c:v>Rate</c:v>
                </c:pt>
                <c:pt idx="3">
                  <c:v>Total variance</c:v>
                </c:pt>
              </c:strCache>
            </c:strRef>
          </c:cat>
          <c:val>
            <c:numRef>
              <c:f>'Revenue Bridge'!$D$24:$D$27</c:f>
              <c:numCache>
                <c:formatCode>\$#,##0;[RED]"($"#,##0\);\-</c:formatCode>
                <c:ptCount val="4"/>
                <c:pt idx="0">
                  <c:v>0</c:v>
                </c:pt>
                <c:pt idx="1">
                  <c:v>3894633.50000001</c:v>
                </c:pt>
                <c:pt idx="2">
                  <c:v>1823799.45000001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'Revenue Bridge'!E23</c:f>
              <c:strCache>
                <c:ptCount val="1"/>
                <c:pt idx="0">
                  <c:v>Increase</c:v>
                </c:pt>
              </c:strCache>
            </c:strRef>
          </c:tx>
          <c:spPr>
            <a:solidFill>
              <a:srgbClr val="2a78d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'Revenue Bridge'!$A$24:$A$27</c:f>
              <c:strCache>
                <c:ptCount val="4"/>
                <c:pt idx="0">
                  <c:v>Volume</c:v>
                </c:pt>
                <c:pt idx="1">
                  <c:v>Mix</c:v>
                </c:pt>
                <c:pt idx="2">
                  <c:v>Rate</c:v>
                </c:pt>
                <c:pt idx="3">
                  <c:v>Total variance</c:v>
                </c:pt>
              </c:strCache>
            </c:strRef>
          </c:cat>
          <c:val>
            <c:numRef>
              <c:f>'Revenue Bridge'!$E$24:$E$27</c:f>
              <c:numCache>
                <c:formatCode>\$#,##0;[RED]"($"#,##0\);\-</c:formatCode>
                <c:ptCount val="4"/>
                <c:pt idx="0">
                  <c:v>4992493.40088879</c:v>
                </c:pt>
                <c:pt idx="1">
                  <c:v>0</c:v>
                </c:pt>
                <c:pt idx="2">
                  <c:v>0</c:v>
                </c:pt>
                <c:pt idx="3">
                  <c:v>1823799.44999999</c:v>
                </c:pt>
              </c:numCache>
            </c:numRef>
          </c:val>
        </c:ser>
        <c:ser>
          <c:idx val="2"/>
          <c:order val="2"/>
          <c:tx>
            <c:strRef>
              <c:f>'Revenue Bridge'!F23</c:f>
              <c:strCache>
                <c:ptCount val="1"/>
                <c:pt idx="0">
                  <c:v>Decrease</c:v>
                </c:pt>
              </c:strCache>
            </c:strRef>
          </c:tx>
          <c:spPr>
            <a:solidFill>
              <a:srgbClr val="d03b3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'Revenue Bridge'!$A$24:$A$27</c:f>
              <c:strCache>
                <c:ptCount val="4"/>
                <c:pt idx="0">
                  <c:v>Volume</c:v>
                </c:pt>
                <c:pt idx="1">
                  <c:v>Mix</c:v>
                </c:pt>
                <c:pt idx="2">
                  <c:v>Rate</c:v>
                </c:pt>
                <c:pt idx="3">
                  <c:v>Total variance</c:v>
                </c:pt>
              </c:strCache>
            </c:strRef>
          </c:cat>
          <c:val>
            <c:numRef>
              <c:f>'Revenue Bridge'!$F$24:$F$27</c:f>
              <c:numCache>
                <c:formatCode>\$#,##0;[RED]"($"#,##0\);\-</c:formatCode>
                <c:ptCount val="4"/>
                <c:pt idx="0">
                  <c:v>0</c:v>
                </c:pt>
                <c:pt idx="1">
                  <c:v>1097859.90088877</c:v>
                </c:pt>
                <c:pt idx="2">
                  <c:v>2070834.05</c:v>
                </c:pt>
                <c:pt idx="3">
                  <c:v>0</c:v>
                </c:pt>
              </c:numCache>
            </c:numRef>
          </c:val>
        </c:ser>
        <c:gapWidth val="150"/>
        <c:overlap val="100"/>
        <c:axId val="27869336"/>
        <c:axId val="96559543"/>
      </c:barChart>
      <c:catAx>
        <c:axId val="27869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559543"/>
        <c:crosses val="autoZero"/>
        <c:auto val="1"/>
        <c:lblAlgn val="ctr"/>
        <c:lblOffset val="100"/>
        <c:noMultiLvlLbl val="0"/>
      </c:catAx>
      <c:valAx>
        <c:axId val="965595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,\K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869336"/>
        <c:crosses val="autoZero"/>
        <c:crossBetween val="between"/>
      </c:valAx>
      <c:spPr>
        <a:noFill/>
        <a:ln w="0">
          <a:noFill/>
        </a:ln>
      </c:spPr>
    </c:plotArea>
    <c:legend>
      <c:legendPos val="b"/>
      <c:legendEntry>
        <c:idx val="0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20</xdr:row>
      <xdr:rowOff>160560</xdr:rowOff>
    </xdr:from>
    <xdr:to>
      <xdr:col>14</xdr:col>
      <xdr:colOff>143640</xdr:colOff>
      <xdr:row>34</xdr:row>
      <xdr:rowOff>182880</xdr:rowOff>
    </xdr:to>
    <xdr:graphicFrame>
      <xdr:nvGraphicFramePr>
        <xdr:cNvPr id="0" name="Chart 1"/>
        <xdr:cNvGraphicFramePr/>
      </xdr:nvGraphicFramePr>
      <xdr:xfrm>
        <a:off x="8035200" y="43815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92"/>
    <col collapsed="false" customWidth="true" hidden="false" outlineLevel="0" max="4" min="4" style="0" width="16"/>
    <col collapsed="false" customWidth="true" hidden="false" outlineLevel="0" max="5" min="5" style="0" width="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  <c r="C4" s="4" t="n">
        <v>9</v>
      </c>
      <c r="D4" s="5" t="str">
        <f aca="false">TEXT(DATE(2026,C4,1),"mmmm yyyy")</f>
        <v>September 2026</v>
      </c>
      <c r="E4" s="2" t="s">
        <v>3</v>
      </c>
    </row>
    <row r="5" customFormat="false" ht="15" hidden="false" customHeight="false" outlineLevel="0" collapsed="false">
      <c r="B5" s="3" t="s">
        <v>4</v>
      </c>
      <c r="C5" s="6" t="n">
        <v>50000</v>
      </c>
      <c r="E5" s="2" t="s">
        <v>5</v>
      </c>
    </row>
    <row r="6" customFormat="false" ht="15" hidden="false" customHeight="false" outlineLevel="0" collapsed="false">
      <c r="B6" s="3" t="s">
        <v>6</v>
      </c>
      <c r="C6" s="7" t="n">
        <v>0.05</v>
      </c>
    </row>
    <row r="9" customFormat="false" ht="15" hidden="false" customHeight="false" outlineLevel="0" collapsed="false">
      <c r="B9" s="5" t="s">
        <v>7</v>
      </c>
    </row>
    <row r="10" customFormat="false" ht="15" hidden="false" customHeight="false" outlineLevel="0" collapsed="false">
      <c r="B10" s="5" t="s">
        <v>8</v>
      </c>
      <c r="C10" s="3" t="s">
        <v>9</v>
      </c>
    </row>
    <row r="11" customFormat="false" ht="15" hidden="false" customHeight="false" outlineLevel="0" collapsed="false">
      <c r="B11" s="5" t="s">
        <v>10</v>
      </c>
      <c r="C11" s="3" t="s">
        <v>11</v>
      </c>
    </row>
    <row r="12" customFormat="false" ht="15" hidden="false" customHeight="false" outlineLevel="0" collapsed="false">
      <c r="B12" s="5" t="s">
        <v>12</v>
      </c>
      <c r="C12" s="3" t="s">
        <v>13</v>
      </c>
    </row>
    <row r="13" customFormat="false" ht="15" hidden="false" customHeight="false" outlineLevel="0" collapsed="false">
      <c r="B13" s="5" t="s">
        <v>14</v>
      </c>
      <c r="C13" s="3" t="s">
        <v>15</v>
      </c>
    </row>
    <row r="14" customFormat="false" ht="15" hidden="false" customHeight="false" outlineLevel="0" collapsed="false">
      <c r="B14" s="5" t="s">
        <v>16</v>
      </c>
      <c r="C14" s="3" t="s">
        <v>17</v>
      </c>
    </row>
    <row r="15" customFormat="false" ht="15" hidden="false" customHeight="false" outlineLevel="0" collapsed="false">
      <c r="B15" s="5" t="s">
        <v>18</v>
      </c>
      <c r="C15" s="3" t="s">
        <v>19</v>
      </c>
    </row>
    <row r="16" customFormat="false" ht="15" hidden="false" customHeight="false" outlineLevel="0" collapsed="false">
      <c r="B16" s="5" t="s">
        <v>20</v>
      </c>
      <c r="C16" s="3" t="s">
        <v>21</v>
      </c>
    </row>
    <row r="18" customFormat="false" ht="15" hidden="false" customHeight="false" outlineLevel="0" collapsed="false">
      <c r="B18" s="5" t="s">
        <v>22</v>
      </c>
    </row>
    <row r="19" customFormat="false" ht="15" hidden="false" customHeight="false" outlineLevel="0" collapsed="false">
      <c r="B19" s="8" t="s">
        <v>23</v>
      </c>
    </row>
    <row r="20" customFormat="false" ht="15" hidden="false" customHeight="false" outlineLevel="0" collapsed="false">
      <c r="B20" s="4" t="s">
        <v>24</v>
      </c>
    </row>
    <row r="21" customFormat="false" ht="15" hidden="false" customHeight="false" outlineLevel="0" collapsed="false">
      <c r="B21" s="3" t="s">
        <v>25</v>
      </c>
    </row>
    <row r="22" customFormat="false" ht="15" hidden="false" customHeight="false" outlineLevel="0" collapsed="false">
      <c r="B22" s="9" t="s">
        <v>26</v>
      </c>
    </row>
    <row r="23" customFormat="false" ht="15" hidden="false" customHeight="false" outlineLevel="0" collapsed="false">
      <c r="B23" s="3" t="s">
        <v>27</v>
      </c>
    </row>
  </sheetData>
  <dataValidations count="1">
    <dataValidation allowBlank="false" error="Actuals are loaded for months 1-9." errorStyle="stop" operator="between" showDropDown="false" showErrorMessage="true" showInputMessage="false" sqref="C4" type="whole">
      <formula1>1</formula1>
      <formula2>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"/>
    <col collapsed="false" customWidth="true" hidden="false" outlineLevel="0" max="5" min="3" style="0" width="13"/>
    <col collapsed="false" customWidth="true" hidden="false" outlineLevel="0" max="6" min="6" style="0" width="10"/>
    <col collapsed="false" customWidth="true" hidden="false" outlineLevel="0" max="8" min="7" style="0" width="14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2" min="11" style="0" width="14"/>
    <col collapsed="false" customWidth="true" hidden="false" outlineLevel="0" max="13" min="13" style="0" width="13"/>
    <col collapsed="false" customWidth="true" hidden="false" outlineLevel="0" max="14" min="14" style="0" width="12"/>
  </cols>
  <sheetData>
    <row r="1" customFormat="false" ht="17.35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tr">
        <f aca="false">"Reporting month: "&amp;Control!D4&amp;"   |   $ USD   |   Fav/(Unfav): positive is favourable"</f>
        <v>Reporting month: September 2026   |   $ USD   |   Fav/(Unfav): positive is favourable</v>
      </c>
    </row>
    <row r="4" customFormat="false" ht="15" hidden="false" customHeight="false" outlineLevel="0" collapsed="false">
      <c r="C4" s="10" t="s">
        <v>29</v>
      </c>
      <c r="D4" s="10"/>
      <c r="E4" s="10"/>
      <c r="F4" s="10"/>
      <c r="G4" s="10" t="s">
        <v>30</v>
      </c>
      <c r="H4" s="10"/>
      <c r="I4" s="10"/>
      <c r="J4" s="10"/>
      <c r="K4" s="10" t="s">
        <v>31</v>
      </c>
      <c r="L4" s="10"/>
      <c r="M4" s="10"/>
    </row>
    <row r="5" customFormat="false" ht="30" hidden="false" customHeight="true" outlineLevel="0" collapsed="false">
      <c r="A5" s="11" t="s">
        <v>32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37</v>
      </c>
      <c r="G5" s="12" t="s">
        <v>34</v>
      </c>
      <c r="H5" s="12" t="s">
        <v>35</v>
      </c>
      <c r="I5" s="12" t="s">
        <v>36</v>
      </c>
      <c r="J5" s="12" t="s">
        <v>37</v>
      </c>
      <c r="K5" s="12" t="s">
        <v>35</v>
      </c>
      <c r="L5" s="12" t="s">
        <v>38</v>
      </c>
      <c r="M5" s="12" t="s">
        <v>36</v>
      </c>
      <c r="N5" s="12" t="s">
        <v>39</v>
      </c>
    </row>
    <row r="6" customFormat="false" ht="15" hidden="false" customHeight="false" outlineLevel="0" collapsed="false">
      <c r="A6" s="13" t="s">
        <v>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customFormat="false" ht="15" hidden="false" customHeight="false" outlineLevel="0" collapsed="false">
      <c r="A7" s="3" t="s">
        <v>41</v>
      </c>
      <c r="B7" s="3" t="s">
        <v>40</v>
      </c>
      <c r="C7" s="15" t="n">
        <f aca="false">SUMIFS(GL_Data!$H$2:$H$652,GL_Data!$A$2:$A$652,"Actual",GL_Data!$F$2:$F$652,$A7,GL_Data!$C$2:$C$652,Control!$C$4)</f>
        <v>7795824.32</v>
      </c>
      <c r="D7" s="15" t="n">
        <f aca="false">SUMIFS(GL_Data!$H$2:$H$652,GL_Data!$A$2:$A$652,"Budget",GL_Data!$F$2:$F$652,$A7,GL_Data!$C$2:$C$652,Control!$C$4)</f>
        <v>8294986</v>
      </c>
      <c r="E7" s="15" t="n">
        <f aca="false">IF($B7="Revenue",C7-D7,D7-C7)</f>
        <v>-499161.68</v>
      </c>
      <c r="F7" s="16" t="n">
        <f aca="false">IF(D7=0,"",E7/ABS(D7))</f>
        <v>-0.0601763137394083</v>
      </c>
      <c r="G7" s="15" t="n">
        <f aca="false">SUMIFS(GL_Data!$H$2:$H$652,GL_Data!$A$2:$A$652,"Actual",GL_Data!$F$2:$F$652,$A7,GL_Data!$C$2:$C$652,"&lt;="&amp;Control!$C$4)</f>
        <v>69922696.88</v>
      </c>
      <c r="H7" s="15" t="n">
        <f aca="false">SUMIFS(GL_Data!$H$2:$H$652,GL_Data!$A$2:$A$652,"Budget",GL_Data!$F$2:$F$652,$A7,GL_Data!$C$2:$C$652,"&lt;="&amp;Control!$C$4)</f>
        <v>72381767</v>
      </c>
      <c r="I7" s="15" t="n">
        <f aca="false">IF($B7="Revenue",G7-H7,H7-G7)</f>
        <v>-2459070.12000001</v>
      </c>
      <c r="J7" s="16" t="n">
        <f aca="false">IF(H7=0,"",I7/ABS(H7))</f>
        <v>-0.0339736127193469</v>
      </c>
      <c r="K7" s="15" t="n">
        <f aca="false">SUMIFS(GL_Data!$H$2:$H$652,GL_Data!$A$2:$A$652,"Budget",GL_Data!$F$2:$F$652,$A7)</f>
        <v>98027018</v>
      </c>
      <c r="L7" s="17" t="n">
        <f aca="false">Forecast!K6</f>
        <v>94336670.6165606</v>
      </c>
      <c r="M7" s="15" t="n">
        <f aca="false">IF($B7="Revenue",L7-K7,K7-L7)</f>
        <v>-3690347.38343942</v>
      </c>
      <c r="N7" s="18" t="str">
        <f aca="false">IFERROR(IF(AND(ABS(E7)&gt;=Control!$C$5,ABS(F7)&gt;=Control!$C$6),IF(E7&gt;0,"Fav","Unfav"),""),"")</f>
        <v>Unfav</v>
      </c>
    </row>
    <row r="8" customFormat="false" ht="15" hidden="false" customHeight="false" outlineLevel="0" collapsed="false">
      <c r="A8" s="3" t="s">
        <v>42</v>
      </c>
      <c r="B8" s="3" t="s">
        <v>40</v>
      </c>
      <c r="C8" s="15" t="n">
        <f aca="false">SUMIFS(GL_Data!$H$2:$H$652,GL_Data!$A$2:$A$652,"Actual",GL_Data!$F$2:$F$652,$A8,GL_Data!$C$2:$C$652,Control!$C$4)</f>
        <v>8483972.4</v>
      </c>
      <c r="D8" s="15" t="n">
        <f aca="false">SUMIFS(GL_Data!$H$2:$H$652,GL_Data!$A$2:$A$652,"Budget",GL_Data!$F$2:$F$652,$A8,GL_Data!$C$2:$C$652,Control!$C$4)</f>
        <v>7603830</v>
      </c>
      <c r="E8" s="15" t="n">
        <f aca="false">IF($B8="Revenue",C8-D8,D8-C8)</f>
        <v>880142.4</v>
      </c>
      <c r="F8" s="16" t="n">
        <f aca="false">IF(D8=0,"",E8/ABS(D8))</f>
        <v>0.11574987867956</v>
      </c>
      <c r="G8" s="15" t="n">
        <f aca="false">SUMIFS(GL_Data!$H$2:$H$652,GL_Data!$A$2:$A$652,"Actual",GL_Data!$F$2:$F$652,$A8,GL_Data!$C$2:$C$652,"&lt;="&amp;Control!$C$4)</f>
        <v>69110429.22</v>
      </c>
      <c r="H8" s="15" t="n">
        <f aca="false">SUMIFS(GL_Data!$H$2:$H$652,GL_Data!$A$2:$A$652,"Budget",GL_Data!$F$2:$F$652,$A8,GL_Data!$C$2:$C$652,"&lt;="&amp;Control!$C$4)</f>
        <v>65597782.5</v>
      </c>
      <c r="I8" s="15" t="n">
        <f aca="false">IF($B8="Revenue",G8-H8,H8-G8)</f>
        <v>3512646.72</v>
      </c>
      <c r="J8" s="16" t="n">
        <f aca="false">IF(H8=0,"",I8/ABS(H8))</f>
        <v>0.0535482540130072</v>
      </c>
      <c r="K8" s="15" t="n">
        <f aca="false">SUMIFS(GL_Data!$H$2:$H$652,GL_Data!$A$2:$A$652,"Budget",GL_Data!$F$2:$F$652,$A8)</f>
        <v>89247577.5</v>
      </c>
      <c r="L8" s="17" t="n">
        <f aca="false">Forecast!K7</f>
        <v>95794986.3535417</v>
      </c>
      <c r="M8" s="15" t="n">
        <f aca="false">IF($B8="Revenue",L8-K8,K8-L8)</f>
        <v>6547408.85354172</v>
      </c>
      <c r="N8" s="18" t="str">
        <f aca="false">IFERROR(IF(AND(ABS(E8)&gt;=Control!$C$5,ABS(F8)&gt;=Control!$C$6),IF(E8&gt;0,"Fav","Unfav"),""),"")</f>
        <v>Fav</v>
      </c>
    </row>
    <row r="9" customFormat="false" ht="15" hidden="false" customHeight="false" outlineLevel="0" collapsed="false">
      <c r="A9" s="3" t="s">
        <v>43</v>
      </c>
      <c r="B9" s="3" t="s">
        <v>40</v>
      </c>
      <c r="C9" s="15" t="n">
        <f aca="false">SUMIFS(GL_Data!$H$2:$H$652,GL_Data!$A$2:$A$652,"Actual",GL_Data!$F$2:$F$652,$A9,GL_Data!$C$2:$C$652,Control!$C$4)</f>
        <v>732143.22</v>
      </c>
      <c r="D9" s="15" t="n">
        <f aca="false">SUMIFS(GL_Data!$H$2:$H$652,GL_Data!$A$2:$A$652,"Budget",GL_Data!$F$2:$F$652,$A9,GL_Data!$C$2:$C$652,Control!$C$4)</f>
        <v>730930.5</v>
      </c>
      <c r="E9" s="15" t="n">
        <f aca="false">IF($B9="Revenue",C9-D9,D9-C9)</f>
        <v>1212.71999999997</v>
      </c>
      <c r="F9" s="16" t="n">
        <f aca="false">IF(D9=0,"",E9/ABS(D9))</f>
        <v>0.00165914543174758</v>
      </c>
      <c r="G9" s="15" t="n">
        <f aca="false">SUMIFS(GL_Data!$H$2:$H$652,GL_Data!$A$2:$A$652,"Actual",GL_Data!$F$2:$F$652,$A9,GL_Data!$C$2:$C$652,"&lt;="&amp;Control!$C$4)</f>
        <v>6461352.41</v>
      </c>
      <c r="H9" s="15" t="n">
        <f aca="false">SUMIFS(GL_Data!$H$2:$H$652,GL_Data!$A$2:$A$652,"Budget",GL_Data!$F$2:$F$652,$A9,GL_Data!$C$2:$C$652,"&lt;="&amp;Control!$C$4)</f>
        <v>6427107</v>
      </c>
      <c r="I9" s="15" t="n">
        <f aca="false">IF($B9="Revenue",G9-H9,H9-G9)</f>
        <v>34245.4100000002</v>
      </c>
      <c r="J9" s="16" t="n">
        <f aca="false">IF(H9=0,"",I9/ABS(H9))</f>
        <v>0.00532827755940583</v>
      </c>
      <c r="K9" s="15" t="n">
        <f aca="false">SUMIFS(GL_Data!$H$2:$H$652,GL_Data!$A$2:$A$652,"Budget",GL_Data!$F$2:$F$652,$A9)</f>
        <v>8677858.5</v>
      </c>
      <c r="L9" s="17" t="n">
        <f aca="false">Forecast!K8</f>
        <v>8738650.03513685</v>
      </c>
      <c r="M9" s="15" t="n">
        <f aca="false">IF($B9="Revenue",L9-K9,K9-L9)</f>
        <v>60791.5351368506</v>
      </c>
      <c r="N9" s="18" t="str">
        <f aca="false">IFERROR(IF(AND(ABS(E9)&gt;=Control!$C$5,ABS(F9)&gt;=Control!$C$6),IF(E9&gt;0,"Fav","Unfav"),""),"")</f>
        <v/>
      </c>
    </row>
    <row r="10" customFormat="false" ht="15" hidden="false" customHeight="false" outlineLevel="0" collapsed="false">
      <c r="A10" s="3" t="s">
        <v>44</v>
      </c>
      <c r="B10" s="3" t="s">
        <v>40</v>
      </c>
      <c r="C10" s="15" t="n">
        <f aca="false">SUMIFS(GL_Data!$H$2:$H$652,GL_Data!$A$2:$A$652,"Actual",GL_Data!$F$2:$F$652,$A10,GL_Data!$C$2:$C$652,Control!$C$4)</f>
        <v>616145.38</v>
      </c>
      <c r="D10" s="15" t="n">
        <f aca="false">SUMIFS(GL_Data!$H$2:$H$652,GL_Data!$A$2:$A$652,"Budget",GL_Data!$F$2:$F$652,$A10,GL_Data!$C$2:$C$652,Control!$C$4)</f>
        <v>468660</v>
      </c>
      <c r="E10" s="15" t="n">
        <f aca="false">IF($B10="Revenue",C10-D10,D10-C10)</f>
        <v>147485.38</v>
      </c>
      <c r="F10" s="16" t="n">
        <f aca="false">IF(D10=0,"",E10/ABS(D10))</f>
        <v>0.314695898945931</v>
      </c>
      <c r="G10" s="15" t="n">
        <f aca="false">SUMIFS(GL_Data!$H$2:$H$652,GL_Data!$A$2:$A$652,"Actual",GL_Data!$F$2:$F$652,$A10,GL_Data!$C$2:$C$652,"&lt;="&amp;Control!$C$4)</f>
        <v>4703727.44</v>
      </c>
      <c r="H10" s="15" t="n">
        <f aca="false">SUMIFS(GL_Data!$H$2:$H$652,GL_Data!$A$2:$A$652,"Budget",GL_Data!$F$2:$F$652,$A10,GL_Data!$C$2:$C$652,"&lt;="&amp;Control!$C$4)</f>
        <v>3967750</v>
      </c>
      <c r="I10" s="15" t="n">
        <f aca="false">IF($B10="Revenue",G10-H10,H10-G10)</f>
        <v>735977.44</v>
      </c>
      <c r="J10" s="16" t="n">
        <f aca="false">IF(H10=0,"",I10/ABS(H10))</f>
        <v>0.185489872093756</v>
      </c>
      <c r="K10" s="15" t="n">
        <f aca="false">SUMIFS(GL_Data!$H$2:$H$652,GL_Data!$A$2:$A$652,"Budget",GL_Data!$F$2:$F$652,$A10)</f>
        <v>5440020</v>
      </c>
      <c r="L10" s="17" t="n">
        <f aca="false">Forecast!K9</f>
        <v>6601453.43789241</v>
      </c>
      <c r="M10" s="15" t="n">
        <f aca="false">IF($B10="Revenue",L10-K10,K10-L10)</f>
        <v>1161433.43789241</v>
      </c>
      <c r="N10" s="18" t="str">
        <f aca="false">IFERROR(IF(AND(ABS(E10)&gt;=Control!$C$5,ABS(F10)&gt;=Control!$C$6),IF(E10&gt;0,"Fav","Unfav"),""),"")</f>
        <v>Fav</v>
      </c>
    </row>
    <row r="11" customFormat="false" ht="15" hidden="false" customHeight="false" outlineLevel="0" collapsed="false">
      <c r="A11" s="3" t="s">
        <v>45</v>
      </c>
      <c r="B11" s="3" t="s">
        <v>40</v>
      </c>
      <c r="C11" s="15" t="n">
        <f aca="false">SUMIFS(GL_Data!$H$2:$H$652,GL_Data!$A$2:$A$652,"Actual",GL_Data!$F$2:$F$652,$A11,GL_Data!$C$2:$C$652,Control!$C$4)</f>
        <v>1284674.74</v>
      </c>
      <c r="D11" s="15" t="n">
        <f aca="false">SUMIFS(GL_Data!$H$2:$H$652,GL_Data!$A$2:$A$652,"Budget",GL_Data!$F$2:$F$652,$A11,GL_Data!$C$2:$C$652,Control!$C$4)</f>
        <v>1299428.05</v>
      </c>
      <c r="E11" s="15" t="n">
        <f aca="false">IF($B11="Revenue",C11-D11,D11-C11)</f>
        <v>-14753.3100000001</v>
      </c>
      <c r="F11" s="16" t="n">
        <f aca="false">IF(D11=0,"",E11/ABS(D11))</f>
        <v>-0.0113536951892027</v>
      </c>
      <c r="G11" s="15" t="n">
        <f aca="false">SUMIFS(GL_Data!$H$2:$H$652,GL_Data!$A$2:$A$652,"Actual",GL_Data!$F$2:$F$652,$A11,GL_Data!$C$2:$C$652,"&lt;="&amp;Control!$C$4)</f>
        <v>11089575.02</v>
      </c>
      <c r="H11" s="15" t="n">
        <f aca="false">SUMIFS(GL_Data!$H$2:$H$652,GL_Data!$A$2:$A$652,"Budget",GL_Data!$F$2:$F$652,$A11,GL_Data!$C$2:$C$652,"&lt;="&amp;Control!$C$4)</f>
        <v>11242232.72</v>
      </c>
      <c r="I11" s="15" t="n">
        <f aca="false">IF($B11="Revenue",G11-H11,H11-G11)</f>
        <v>-152657.700000001</v>
      </c>
      <c r="J11" s="16" t="n">
        <f aca="false">IF(H11=0,"",I11/ABS(H11))</f>
        <v>-0.0135789485773962</v>
      </c>
      <c r="K11" s="15" t="n">
        <f aca="false">SUMIFS(GL_Data!$H$2:$H$652,GL_Data!$A$2:$A$652,"Budget",GL_Data!$F$2:$F$652,$A11)</f>
        <v>15219003.62</v>
      </c>
      <c r="L11" s="17" t="n">
        <f aca="false">Forecast!K10</f>
        <v>15066345.92</v>
      </c>
      <c r="M11" s="15" t="n">
        <f aca="false">IF($B11="Revenue",L11-K11,K11-L11)</f>
        <v>-152657.700000001</v>
      </c>
      <c r="N11" s="18" t="str">
        <f aca="false">IFERROR(IF(AND(ABS(E11)&gt;=Control!$C$5,ABS(F11)&gt;=Control!$C$6),IF(E11&gt;0,"Fav","Unfav"),""),"")</f>
        <v/>
      </c>
    </row>
    <row r="12" customFormat="false" ht="15" hidden="false" customHeight="false" outlineLevel="0" collapsed="false">
      <c r="A12" s="3" t="s">
        <v>46</v>
      </c>
      <c r="B12" s="3" t="s">
        <v>40</v>
      </c>
      <c r="C12" s="15" t="n">
        <f aca="false">SUMIFS(GL_Data!$H$2:$H$652,GL_Data!$A$2:$A$652,"Actual",GL_Data!$F$2:$F$652,$A12,GL_Data!$C$2:$C$652,Control!$C$4)</f>
        <v>1728825</v>
      </c>
      <c r="D12" s="15" t="n">
        <f aca="false">SUMIFS(GL_Data!$H$2:$H$652,GL_Data!$A$2:$A$652,"Budget",GL_Data!$F$2:$F$652,$A12,GL_Data!$C$2:$C$652,Control!$C$4)</f>
        <v>1593750</v>
      </c>
      <c r="E12" s="15" t="n">
        <f aca="false">IF($B12="Revenue",C12-D12,D12-C12)</f>
        <v>135075</v>
      </c>
      <c r="F12" s="16" t="n">
        <f aca="false">IF(D12=0,"",E12/ABS(D12))</f>
        <v>0.0847529411764706</v>
      </c>
      <c r="G12" s="15" t="n">
        <f aca="false">SUMIFS(GL_Data!$H$2:$H$652,GL_Data!$A$2:$A$652,"Actual",GL_Data!$F$2:$F$652,$A12,GL_Data!$C$2:$C$652,"&lt;="&amp;Control!$C$4)</f>
        <v>15319125</v>
      </c>
      <c r="H12" s="15" t="n">
        <f aca="false">SUMIFS(GL_Data!$H$2:$H$652,GL_Data!$A$2:$A$652,"Budget",GL_Data!$F$2:$F$652,$A12,GL_Data!$C$2:$C$652,"&lt;="&amp;Control!$C$4)</f>
        <v>14343750</v>
      </c>
      <c r="I12" s="15" t="n">
        <f aca="false">IF($B12="Revenue",G12-H12,H12-G12)</f>
        <v>975375</v>
      </c>
      <c r="J12" s="16" t="n">
        <f aca="false">IF(H12=0,"",I12/ABS(H12))</f>
        <v>0.068</v>
      </c>
      <c r="K12" s="15" t="n">
        <f aca="false">SUMIFS(GL_Data!$H$2:$H$652,GL_Data!$A$2:$A$652,"Budget",GL_Data!$F$2:$F$652,$A12)</f>
        <v>19125000</v>
      </c>
      <c r="L12" s="17" t="n">
        <f aca="false">Forecast!K11</f>
        <v>20485575</v>
      </c>
      <c r="M12" s="15" t="n">
        <f aca="false">IF($B12="Revenue",L12-K12,K12-L12)</f>
        <v>1360575</v>
      </c>
      <c r="N12" s="18" t="str">
        <f aca="false">IFERROR(IF(AND(ABS(E12)&gt;=Control!$C$5,ABS(F12)&gt;=Control!$C$6),IF(E12&gt;0,"Fav","Unfav"),""),"")</f>
        <v>Fav</v>
      </c>
    </row>
    <row r="13" customFormat="false" ht="15" hidden="false" customHeight="false" outlineLevel="0" collapsed="false">
      <c r="A13" s="19" t="s">
        <v>47</v>
      </c>
      <c r="B13" s="20" t="s">
        <v>40</v>
      </c>
      <c r="C13" s="21" t="n">
        <f aca="false">SUM(C7:C12)</f>
        <v>20641585.06</v>
      </c>
      <c r="D13" s="21" t="n">
        <f aca="false">SUM(D7:D12)</f>
        <v>19991584.55</v>
      </c>
      <c r="E13" s="21" t="n">
        <f aca="false">IF($B13="Revenue",C13-D13,D13-C13)</f>
        <v>650000.510000002</v>
      </c>
      <c r="F13" s="22" t="n">
        <f aca="false">IF(D13=0,"",E13/ABS(D13))</f>
        <v>0.0325137063735151</v>
      </c>
      <c r="G13" s="21" t="n">
        <f aca="false">SUM(G7:G12)</f>
        <v>176606905.97</v>
      </c>
      <c r="H13" s="21" t="n">
        <f aca="false">SUM(H7:H12)</f>
        <v>173960389.22</v>
      </c>
      <c r="I13" s="21" t="n">
        <f aca="false">IF($B13="Revenue",G13-H13,H13-G13)</f>
        <v>2646516.75</v>
      </c>
      <c r="J13" s="22" t="n">
        <f aca="false">IF(H13=0,"",I13/ABS(H13))</f>
        <v>0.0152133296658302</v>
      </c>
      <c r="K13" s="21" t="n">
        <f aca="false">SUM(K7:K12)</f>
        <v>235736477.62</v>
      </c>
      <c r="L13" s="21" t="n">
        <f aca="false">SUM(L7:L12)</f>
        <v>241023681.363132</v>
      </c>
      <c r="M13" s="21" t="n">
        <f aca="false">IF($B13="Revenue",L13-K13,K13-L13)</f>
        <v>5287203.74313155</v>
      </c>
      <c r="N13" s="23" t="str">
        <f aca="false">IFERROR(IF(AND(ABS(E13)&gt;=Control!$C$5,ABS(F13)&gt;=Control!$C$6),IF(E13&gt;0,"Fav","Unfav"),""),"")</f>
        <v/>
      </c>
    </row>
    <row r="14" customFormat="false" ht="15" hidden="false" customHeight="false" outlineLevel="0" collapsed="false">
      <c r="A14" s="13" t="s">
        <v>48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customFormat="false" ht="15" hidden="false" customHeight="false" outlineLevel="0" collapsed="false">
      <c r="A15" s="3" t="s">
        <v>49</v>
      </c>
      <c r="B15" s="3" t="s">
        <v>50</v>
      </c>
      <c r="C15" s="15" t="n">
        <f aca="false">SUMIFS(GL_Data!$H$2:$H$652,GL_Data!$A$2:$A$652,"Actual",GL_Data!$F$2:$F$652,$A15,GL_Data!$C$2:$C$652,Control!$C$4)</f>
        <v>10546294.77</v>
      </c>
      <c r="D15" s="15" t="n">
        <f aca="false">SUMIFS(GL_Data!$H$2:$H$652,GL_Data!$A$2:$A$652,"Budget",GL_Data!$F$2:$F$652,$A15,GL_Data!$C$2:$C$652,Control!$C$4)</f>
        <v>9870100.5</v>
      </c>
      <c r="E15" s="15" t="n">
        <f aca="false">IF($B15="Revenue",C15-D15,D15-C15)</f>
        <v>-676194.27</v>
      </c>
      <c r="F15" s="16" t="n">
        <f aca="false">IF(D15=0,"",E15/ABS(D15))</f>
        <v>-0.06850936016305</v>
      </c>
      <c r="G15" s="15" t="n">
        <f aca="false">SUMIFS(GL_Data!$H$2:$H$652,GL_Data!$A$2:$A$652,"Actual",GL_Data!$F$2:$F$652,$A15,GL_Data!$C$2:$C$652,"&lt;="&amp;Control!$C$4)</f>
        <v>88298909.82</v>
      </c>
      <c r="H15" s="15" t="n">
        <f aca="false">SUMIFS(GL_Data!$H$2:$H$652,GL_Data!$A$2:$A$652,"Budget",GL_Data!$F$2:$F$652,$A15,GL_Data!$C$2:$C$652,"&lt;="&amp;Control!$C$4)</f>
        <v>85582450.5</v>
      </c>
      <c r="I15" s="15" t="n">
        <f aca="false">IF($B15="Revenue",G15-H15,H15-G15)</f>
        <v>-2716459.31999999</v>
      </c>
      <c r="J15" s="16" t="n">
        <f aca="false">IF(H15=0,"",I15/ABS(H15))</f>
        <v>-0.031740845279956</v>
      </c>
      <c r="K15" s="15" t="n">
        <f aca="false">SUMIFS(GL_Data!$H$2:$H$652,GL_Data!$A$2:$A$652,"Budget",GL_Data!$F$2:$F$652,$A15)</f>
        <v>116199627</v>
      </c>
      <c r="L15" s="17" t="n">
        <f aca="false">Forecast!K14</f>
        <v>121277530.982813</v>
      </c>
      <c r="M15" s="15" t="n">
        <f aca="false">IF($B15="Revenue",L15-K15,K15-L15)</f>
        <v>-5077903.98281315</v>
      </c>
      <c r="N15" s="18" t="str">
        <f aca="false">IFERROR(IF(AND(ABS(E15)&gt;=Control!$C$5,ABS(F15)&gt;=Control!$C$6),IF(E15&gt;0,"Fav","Unfav"),""),"")</f>
        <v>Unfav</v>
      </c>
    </row>
    <row r="16" customFormat="false" ht="15" hidden="false" customHeight="false" outlineLevel="0" collapsed="false">
      <c r="A16" s="3" t="s">
        <v>51</v>
      </c>
      <c r="B16" s="3" t="s">
        <v>50</v>
      </c>
      <c r="C16" s="15" t="n">
        <f aca="false">SUMIFS(GL_Data!$H$2:$H$652,GL_Data!$A$2:$A$652,"Actual",GL_Data!$F$2:$F$652,$A16,GL_Data!$C$2:$C$652,Control!$C$4)</f>
        <v>714682.85</v>
      </c>
      <c r="D16" s="15" t="n">
        <f aca="false">SUMIFS(GL_Data!$H$2:$H$652,GL_Data!$A$2:$A$652,"Budget",GL_Data!$F$2:$F$652,$A16,GL_Data!$C$2:$C$652,Control!$C$4)</f>
        <v>666621.6</v>
      </c>
      <c r="E16" s="15" t="n">
        <f aca="false">IF($B16="Revenue",C16-D16,D16-C16)</f>
        <v>-48061.25</v>
      </c>
      <c r="F16" s="16" t="n">
        <f aca="false">IF(D16=0,"",E16/ABS(D16))</f>
        <v>-0.0720967487402148</v>
      </c>
      <c r="G16" s="15" t="n">
        <f aca="false">SUMIFS(GL_Data!$H$2:$H$652,GL_Data!$A$2:$A$652,"Actual",GL_Data!$F$2:$F$652,$A16,GL_Data!$C$2:$C$652,"&lt;="&amp;Control!$C$4)</f>
        <v>6013732.3</v>
      </c>
      <c r="H16" s="15" t="n">
        <f aca="false">SUMIFS(GL_Data!$H$2:$H$652,GL_Data!$A$2:$A$652,"Budget",GL_Data!$F$2:$F$652,$A16,GL_Data!$C$2:$C$652,"&lt;="&amp;Control!$C$4)</f>
        <v>5789120.8</v>
      </c>
      <c r="I16" s="15" t="n">
        <f aca="false">IF($B16="Revenue",G16-H16,H16-G16)</f>
        <v>-224611.5</v>
      </c>
      <c r="J16" s="16" t="n">
        <f aca="false">IF(H16=0,"",I16/ABS(H16))</f>
        <v>-0.0387988967167519</v>
      </c>
      <c r="K16" s="15" t="n">
        <f aca="false">SUMIFS(GL_Data!$H$2:$H$652,GL_Data!$A$2:$A$652,"Budget",GL_Data!$F$2:$F$652,$A16)</f>
        <v>7855372.8</v>
      </c>
      <c r="L16" s="17" t="n">
        <f aca="false">Forecast!K15</f>
        <v>8271388.21629392</v>
      </c>
      <c r="M16" s="15" t="n">
        <f aca="false">IF($B16="Revenue",L16-K16,K16-L16)</f>
        <v>-416015.416293915</v>
      </c>
      <c r="N16" s="18" t="str">
        <f aca="false">IFERROR(IF(AND(ABS(E16)&gt;=Control!$C$5,ABS(F16)&gt;=Control!$C$6),IF(E16&gt;0,"Fav","Unfav"),""),"")</f>
        <v/>
      </c>
    </row>
    <row r="17" customFormat="false" ht="15" hidden="false" customHeight="false" outlineLevel="0" collapsed="false">
      <c r="A17" s="3" t="s">
        <v>52</v>
      </c>
      <c r="B17" s="3" t="s">
        <v>50</v>
      </c>
      <c r="C17" s="15" t="n">
        <f aca="false">SUMIFS(GL_Data!$H$2:$H$652,GL_Data!$A$2:$A$652,"Actual",GL_Data!$F$2:$F$652,$A17,GL_Data!$C$2:$C$652,Control!$C$4)</f>
        <v>533237.02</v>
      </c>
      <c r="D17" s="15" t="n">
        <f aca="false">SUMIFS(GL_Data!$H$2:$H$652,GL_Data!$A$2:$A$652,"Budget",GL_Data!$F$2:$F$652,$A17,GL_Data!$C$2:$C$652,Control!$C$4)</f>
        <v>374389.2</v>
      </c>
      <c r="E17" s="15" t="n">
        <f aca="false">IF($B17="Revenue",C17-D17,D17-C17)</f>
        <v>-158847.82</v>
      </c>
      <c r="F17" s="16" t="n">
        <f aca="false">IF(D17=0,"",E17/ABS(D17))</f>
        <v>-0.42428526250223</v>
      </c>
      <c r="G17" s="15" t="n">
        <f aca="false">SUMIFS(GL_Data!$H$2:$H$652,GL_Data!$A$2:$A$652,"Actual",GL_Data!$F$2:$F$652,$A17,GL_Data!$C$2:$C$652,"&lt;="&amp;Control!$C$4)</f>
        <v>4270580.11</v>
      </c>
      <c r="H17" s="15" t="n">
        <f aca="false">SUMIFS(GL_Data!$H$2:$H$652,GL_Data!$A$2:$A$652,"Budget",GL_Data!$F$2:$F$652,$A17,GL_Data!$C$2:$C$652,"&lt;="&amp;Control!$C$4)</f>
        <v>3246828</v>
      </c>
      <c r="I17" s="15" t="n">
        <f aca="false">IF($B17="Revenue",G17-H17,H17-G17)</f>
        <v>-1023752.11</v>
      </c>
      <c r="J17" s="16" t="n">
        <f aca="false">IF(H17=0,"",I17/ABS(H17))</f>
        <v>-0.315308390219624</v>
      </c>
      <c r="K17" s="15" t="n">
        <f aca="false">SUMIFS(GL_Data!$H$2:$H$652,GL_Data!$A$2:$A$652,"Budget",GL_Data!$F$2:$F$652,$A17)</f>
        <v>4408080.6</v>
      </c>
      <c r="L17" s="17" t="n">
        <f aca="false">Forecast!K16</f>
        <v>5581832.71</v>
      </c>
      <c r="M17" s="15" t="n">
        <f aca="false">IF($B17="Revenue",L17-K17,K17-L17)</f>
        <v>-1173752.11</v>
      </c>
      <c r="N17" s="18" t="str">
        <f aca="false">IFERROR(IF(AND(ABS(E17)&gt;=Control!$C$5,ABS(F17)&gt;=Control!$C$6),IF(E17&gt;0,"Fav","Unfav"),""),"")</f>
        <v>Unfav</v>
      </c>
    </row>
    <row r="18" customFormat="false" ht="15" hidden="false" customHeight="false" outlineLevel="0" collapsed="false">
      <c r="A18" s="19" t="s">
        <v>53</v>
      </c>
      <c r="B18" s="20" t="s">
        <v>50</v>
      </c>
      <c r="C18" s="21" t="n">
        <f aca="false">SUM(C15:C17)</f>
        <v>11794214.64</v>
      </c>
      <c r="D18" s="21" t="n">
        <f aca="false">SUM(D15:D17)</f>
        <v>10911111.3</v>
      </c>
      <c r="E18" s="21" t="n">
        <f aca="false">IF($B18="Revenue",C18-D18,D18-C18)</f>
        <v>-883103.34</v>
      </c>
      <c r="F18" s="22" t="n">
        <f aca="false">IF(D18=0,"",E18/ABS(D18))</f>
        <v>-0.0809361499226939</v>
      </c>
      <c r="G18" s="21" t="n">
        <f aca="false">SUM(G15:G17)</f>
        <v>98583222.23</v>
      </c>
      <c r="H18" s="21" t="n">
        <f aca="false">SUM(H15:H17)</f>
        <v>94618399.3</v>
      </c>
      <c r="I18" s="21" t="n">
        <f aca="false">IF($B18="Revenue",G18-H18,H18-G18)</f>
        <v>-3964822.92999999</v>
      </c>
      <c r="J18" s="22" t="n">
        <f aca="false">IF(H18=0,"",I18/ABS(H18))</f>
        <v>-0.0419032974488292</v>
      </c>
      <c r="K18" s="21" t="n">
        <f aca="false">SUM(K15:K17)</f>
        <v>128463080.4</v>
      </c>
      <c r="L18" s="21" t="n">
        <f aca="false">SUM(L15:L17)</f>
        <v>135130751.909107</v>
      </c>
      <c r="M18" s="21" t="n">
        <f aca="false">IF($B18="Revenue",L18-K18,K18-L18)</f>
        <v>-6667671.50910707</v>
      </c>
      <c r="N18" s="23" t="str">
        <f aca="false">IFERROR(IF(AND(ABS(E18)&gt;=Control!$C$5,ABS(F18)&gt;=Control!$C$6),IF(E18&gt;0,"Fav","Unfav"),""),"")</f>
        <v>Unfav</v>
      </c>
    </row>
    <row r="19" customFormat="false" ht="15" hidden="false" customHeight="false" outlineLevel="0" collapsed="false">
      <c r="A19" s="19" t="s">
        <v>54</v>
      </c>
      <c r="B19" s="20" t="s">
        <v>40</v>
      </c>
      <c r="C19" s="21" t="n">
        <f aca="false">C13-C18</f>
        <v>8847370.42</v>
      </c>
      <c r="D19" s="21" t="n">
        <f aca="false">D13-D18</f>
        <v>9080473.25</v>
      </c>
      <c r="E19" s="21" t="n">
        <f aca="false">IF($B19="Revenue",C19-D19,D19-C19)</f>
        <v>-233102.829999998</v>
      </c>
      <c r="F19" s="22" t="n">
        <f aca="false">IF(D19=0,"",E19/ABS(D19))</f>
        <v>-0.0256707798792313</v>
      </c>
      <c r="G19" s="21" t="n">
        <f aca="false">G13-G18</f>
        <v>78023683.74</v>
      </c>
      <c r="H19" s="21" t="n">
        <f aca="false">H13-H18</f>
        <v>79341989.92</v>
      </c>
      <c r="I19" s="21" t="n">
        <f aca="false">IF($B19="Revenue",G19-H19,H19-G19)</f>
        <v>-1318306.17999999</v>
      </c>
      <c r="J19" s="22" t="n">
        <f aca="false">IF(H19=0,"",I19/ABS(H19))</f>
        <v>-0.0166154917633051</v>
      </c>
      <c r="K19" s="21" t="n">
        <f aca="false">K13-K18</f>
        <v>107273397.22</v>
      </c>
      <c r="L19" s="21" t="n">
        <f aca="false">L13-L18</f>
        <v>105892929.454025</v>
      </c>
      <c r="M19" s="21" t="n">
        <f aca="false">IF($B19="Revenue",L19-K19,K19-L19)</f>
        <v>-1380467.76597552</v>
      </c>
      <c r="N19" s="23" t="str">
        <f aca="false">IFERROR(IF(AND(ABS(E19)&gt;=Control!$C$5,ABS(F19)&gt;=Control!$C$6),IF(E19&gt;0,"Fav","Unfav"),""),"")</f>
        <v/>
      </c>
    </row>
    <row r="20" customFormat="false" ht="15" hidden="false" customHeight="false" outlineLevel="0" collapsed="false">
      <c r="A20" s="24" t="s">
        <v>55</v>
      </c>
      <c r="B20" s="24"/>
      <c r="C20" s="25" t="n">
        <f aca="false">IFERROR(C19/C13,0)</f>
        <v>0.428618751626044</v>
      </c>
      <c r="D20" s="25" t="n">
        <f aca="false">IFERROR(D19/D13,0)</f>
        <v>0.454214783590028</v>
      </c>
      <c r="E20" s="26" t="n">
        <f aca="false">C20-D20</f>
        <v>-0.0255960319639841</v>
      </c>
      <c r="F20" s="24"/>
      <c r="G20" s="25" t="n">
        <f aca="false">IFERROR(G19/G13,0)</f>
        <v>0.441792937322926</v>
      </c>
      <c r="H20" s="25" t="n">
        <f aca="false">IFERROR(H19/H13,0)</f>
        <v>0.45609227638402</v>
      </c>
      <c r="I20" s="26" t="n">
        <f aca="false">G20-H20</f>
        <v>-0.0142993390610949</v>
      </c>
      <c r="J20" s="24"/>
      <c r="K20" s="25" t="n">
        <f aca="false">IFERROR(K19/K13,0)</f>
        <v>0.455056418518824</v>
      </c>
      <c r="L20" s="25" t="n">
        <f aca="false">IFERROR(L19/L13,0)</f>
        <v>0.439346577295382</v>
      </c>
      <c r="M20" s="26" t="n">
        <f aca="false">L20-K20</f>
        <v>-0.015709841223442</v>
      </c>
      <c r="N20" s="24"/>
    </row>
    <row r="21" customFormat="false" ht="15" hidden="false" customHeight="false" outlineLevel="0" collapsed="false">
      <c r="A21" s="13" t="s">
        <v>56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customFormat="false" ht="15" hidden="false" customHeight="false" outlineLevel="0" collapsed="false">
      <c r="A22" s="3" t="s">
        <v>57</v>
      </c>
      <c r="B22" s="3" t="s">
        <v>50</v>
      </c>
      <c r="C22" s="15" t="n">
        <f aca="false">SUMIFS(GL_Data!$H$2:$H$652,GL_Data!$A$2:$A$652,"Actual",GL_Data!$F$2:$F$652,$A22,GL_Data!$C$2:$C$652,Control!$C$4)</f>
        <v>4208390.27</v>
      </c>
      <c r="D22" s="15" t="n">
        <f aca="false">SUMIFS(GL_Data!$H$2:$H$652,GL_Data!$A$2:$A$652,"Budget",GL_Data!$F$2:$F$652,$A22,GL_Data!$C$2:$C$652,Control!$C$4)</f>
        <v>4379000</v>
      </c>
      <c r="E22" s="15" t="n">
        <f aca="false">IF($B22="Revenue",C22-D22,D22-C22)</f>
        <v>170609.73</v>
      </c>
      <c r="F22" s="16" t="n">
        <f aca="false">IF(D22=0,"",E22/ABS(D22))</f>
        <v>0.0389608883306692</v>
      </c>
      <c r="G22" s="15" t="n">
        <f aca="false">SUMIFS(GL_Data!$H$2:$H$652,GL_Data!$A$2:$A$652,"Actual",GL_Data!$F$2:$F$652,$A22,GL_Data!$C$2:$C$652,"&lt;="&amp;Control!$C$4)</f>
        <v>36869573.43</v>
      </c>
      <c r="H22" s="15" t="n">
        <f aca="false">SUMIFS(GL_Data!$H$2:$H$652,GL_Data!$A$2:$A$652,"Budget",GL_Data!$F$2:$F$652,$A22,GL_Data!$C$2:$C$652,"&lt;="&amp;Control!$C$4)</f>
        <v>37510500</v>
      </c>
      <c r="I22" s="15" t="n">
        <f aca="false">IF($B22="Revenue",G22-H22,H22-G22)</f>
        <v>640926.57</v>
      </c>
      <c r="J22" s="16" t="n">
        <f aca="false">IF(H22=0,"",I22/ABS(H22))</f>
        <v>0.0170865909545327</v>
      </c>
      <c r="K22" s="15" t="n">
        <f aca="false">SUMIFS(GL_Data!$H$2:$H$652,GL_Data!$A$2:$A$652,"Budget",GL_Data!$F$2:$F$652,$A22)</f>
        <v>50988000</v>
      </c>
      <c r="L22" s="17" t="n">
        <f aca="false">Forecast!K20</f>
        <v>49887493.8367609</v>
      </c>
      <c r="M22" s="15" t="n">
        <f aca="false">IF($B22="Revenue",L22-K22,K22-L22)</f>
        <v>1100506.16323908</v>
      </c>
      <c r="N22" s="18" t="str">
        <f aca="false">IFERROR(IF(AND(ABS(E22)&gt;=Control!$C$5,ABS(F22)&gt;=Control!$C$6),IF(E22&gt;0,"Fav","Unfav"),""),"")</f>
        <v/>
      </c>
    </row>
    <row r="23" customFormat="false" ht="15" hidden="false" customHeight="false" outlineLevel="0" collapsed="false">
      <c r="A23" s="3" t="s">
        <v>58</v>
      </c>
      <c r="B23" s="3" t="s">
        <v>50</v>
      </c>
      <c r="C23" s="15" t="n">
        <f aca="false">SUMIFS(GL_Data!$H$2:$H$652,GL_Data!$A$2:$A$652,"Actual",GL_Data!$F$2:$F$652,$A23,GL_Data!$C$2:$C$652,Control!$C$4)</f>
        <v>241487.62</v>
      </c>
      <c r="D23" s="15" t="n">
        <f aca="false">SUMIFS(GL_Data!$H$2:$H$652,GL_Data!$A$2:$A$652,"Budget",GL_Data!$F$2:$F$652,$A23,GL_Data!$C$2:$C$652,Control!$C$4)</f>
        <v>130000</v>
      </c>
      <c r="E23" s="15" t="n">
        <f aca="false">IF($B23="Revenue",C23-D23,D23-C23)</f>
        <v>-111487.62</v>
      </c>
      <c r="F23" s="16" t="n">
        <f aca="false">IF(D23=0,"",E23/ABS(D23))</f>
        <v>-0.857597076923077</v>
      </c>
      <c r="G23" s="15" t="n">
        <f aca="false">SUMIFS(GL_Data!$H$2:$H$652,GL_Data!$A$2:$A$652,"Actual",GL_Data!$F$2:$F$652,$A23,GL_Data!$C$2:$C$652,"&lt;="&amp;Control!$C$4)</f>
        <v>1835777.01</v>
      </c>
      <c r="H23" s="15" t="n">
        <f aca="false">SUMIFS(GL_Data!$H$2:$H$652,GL_Data!$A$2:$A$652,"Budget",GL_Data!$F$2:$F$652,$A23,GL_Data!$C$2:$C$652,"&lt;="&amp;Control!$C$4)</f>
        <v>1170000</v>
      </c>
      <c r="I23" s="15" t="n">
        <f aca="false">IF($B23="Revenue",G23-H23,H23-G23)</f>
        <v>-665777.01</v>
      </c>
      <c r="J23" s="16" t="n">
        <f aca="false">IF(H23=0,"",I23/ABS(H23))</f>
        <v>-0.569040179487179</v>
      </c>
      <c r="K23" s="15" t="n">
        <f aca="false">SUMIFS(GL_Data!$H$2:$H$652,GL_Data!$A$2:$A$652,"Budget",GL_Data!$F$2:$F$652,$A23)</f>
        <v>1560000</v>
      </c>
      <c r="L23" s="17" t="n">
        <f aca="false">Forecast!K21</f>
        <v>2561030.49</v>
      </c>
      <c r="M23" s="15" t="n">
        <f aca="false">IF($B23="Revenue",L23-K23,K23-L23)</f>
        <v>-1001030.49</v>
      </c>
      <c r="N23" s="18" t="str">
        <f aca="false">IFERROR(IF(AND(ABS(E23)&gt;=Control!$C$5,ABS(F23)&gt;=Control!$C$6),IF(E23&gt;0,"Fav","Unfav"),""),"")</f>
        <v>Unfav</v>
      </c>
    </row>
    <row r="24" customFormat="false" ht="15" hidden="false" customHeight="false" outlineLevel="0" collapsed="false">
      <c r="A24" s="3" t="s">
        <v>59</v>
      </c>
      <c r="B24" s="3" t="s">
        <v>50</v>
      </c>
      <c r="C24" s="15" t="n">
        <f aca="false">SUMIFS(GL_Data!$H$2:$H$652,GL_Data!$A$2:$A$652,"Actual",GL_Data!$F$2:$F$652,$A24,GL_Data!$C$2:$C$652,Control!$C$4)</f>
        <v>667654.67</v>
      </c>
      <c r="D24" s="15" t="n">
        <f aca="false">SUMIFS(GL_Data!$H$2:$H$652,GL_Data!$A$2:$A$652,"Budget",GL_Data!$F$2:$F$652,$A24,GL_Data!$C$2:$C$652,Control!$C$4)</f>
        <v>650000</v>
      </c>
      <c r="E24" s="15" t="n">
        <f aca="false">IF($B24="Revenue",C24-D24,D24-C24)</f>
        <v>-17654.6699999999</v>
      </c>
      <c r="F24" s="16" t="n">
        <f aca="false">IF(D24=0,"",E24/ABS(D24))</f>
        <v>-0.0271610307692307</v>
      </c>
      <c r="G24" s="15" t="n">
        <f aca="false">SUMIFS(GL_Data!$H$2:$H$652,GL_Data!$A$2:$A$652,"Actual",GL_Data!$F$2:$F$652,$A24,GL_Data!$C$2:$C$652,"&lt;="&amp;Control!$C$4)</f>
        <v>6193597.65</v>
      </c>
      <c r="H24" s="15" t="n">
        <f aca="false">SUMIFS(GL_Data!$H$2:$H$652,GL_Data!$A$2:$A$652,"Budget",GL_Data!$F$2:$F$652,$A24,GL_Data!$C$2:$C$652,"&lt;="&amp;Control!$C$4)</f>
        <v>5850000</v>
      </c>
      <c r="I24" s="15" t="n">
        <f aca="false">IF($B24="Revenue",G24-H24,H24-G24)</f>
        <v>-343597.65</v>
      </c>
      <c r="J24" s="16" t="n">
        <f aca="false">IF(H24=0,"",I24/ABS(H24))</f>
        <v>-0.0587346410256411</v>
      </c>
      <c r="K24" s="15" t="n">
        <f aca="false">SUMIFS(GL_Data!$H$2:$H$652,GL_Data!$A$2:$A$652,"Budget",GL_Data!$F$2:$F$652,$A24)</f>
        <v>7800000</v>
      </c>
      <c r="L24" s="17" t="n">
        <f aca="false">Forecast!K22</f>
        <v>8275969.93</v>
      </c>
      <c r="M24" s="15" t="n">
        <f aca="false">IF($B24="Revenue",L24-K24,K24-L24)</f>
        <v>-475969.930000001</v>
      </c>
      <c r="N24" s="18" t="str">
        <f aca="false">IFERROR(IF(AND(ABS(E24)&gt;=Control!$C$5,ABS(F24)&gt;=Control!$C$6),IF(E24&gt;0,"Fav","Unfav"),""),"")</f>
        <v/>
      </c>
    </row>
    <row r="25" customFormat="false" ht="15" hidden="false" customHeight="false" outlineLevel="0" collapsed="false">
      <c r="A25" s="3" t="s">
        <v>60</v>
      </c>
      <c r="B25" s="3" t="s">
        <v>50</v>
      </c>
      <c r="C25" s="15" t="n">
        <f aca="false">SUMIFS(GL_Data!$H$2:$H$652,GL_Data!$A$2:$A$652,"Actual",GL_Data!$F$2:$F$652,$A25,GL_Data!$C$2:$C$652,Control!$C$4)</f>
        <v>388728.85</v>
      </c>
      <c r="D25" s="15" t="n">
        <f aca="false">SUMIFS(GL_Data!$H$2:$H$652,GL_Data!$A$2:$A$652,"Budget",GL_Data!$F$2:$F$652,$A25,GL_Data!$C$2:$C$652,Control!$C$4)</f>
        <v>950000</v>
      </c>
      <c r="E25" s="15" t="n">
        <f aca="false">IF($B25="Revenue",C25-D25,D25-C25)</f>
        <v>561271.15</v>
      </c>
      <c r="F25" s="16" t="n">
        <f aca="false">IF(D25=0,"",E25/ABS(D25))</f>
        <v>0.590811736842105</v>
      </c>
      <c r="G25" s="15" t="n">
        <f aca="false">SUMIFS(GL_Data!$H$2:$H$652,GL_Data!$A$2:$A$652,"Actual",GL_Data!$F$2:$F$652,$A25,GL_Data!$C$2:$C$652,"&lt;="&amp;Control!$C$4)</f>
        <v>3293285.31</v>
      </c>
      <c r="H25" s="15" t="n">
        <f aca="false">SUMIFS(GL_Data!$H$2:$H$652,GL_Data!$A$2:$A$652,"Budget",GL_Data!$F$2:$F$652,$A25,GL_Data!$C$2:$C$652,"&lt;="&amp;Control!$C$4)</f>
        <v>4350000</v>
      </c>
      <c r="I25" s="15" t="n">
        <f aca="false">IF($B25="Revenue",G25-H25,H25-G25)</f>
        <v>1056714.69</v>
      </c>
      <c r="J25" s="16" t="n">
        <f aca="false">IF(H25=0,"",I25/ABS(H25))</f>
        <v>0.242922917241379</v>
      </c>
      <c r="K25" s="15" t="n">
        <f aca="false">SUMIFS(GL_Data!$H$2:$H$652,GL_Data!$A$2:$A$652,"Budget",GL_Data!$F$2:$F$652,$A25)</f>
        <v>5400000</v>
      </c>
      <c r="L25" s="17" t="n">
        <f aca="false">Forecast!K23</f>
        <v>5423285.31</v>
      </c>
      <c r="M25" s="15" t="n">
        <f aca="false">IF($B25="Revenue",L25-K25,K25-L25)</f>
        <v>-23285.3100000005</v>
      </c>
      <c r="N25" s="18" t="str">
        <f aca="false">IFERROR(IF(AND(ABS(E25)&gt;=Control!$C$5,ABS(F25)&gt;=Control!$C$6),IF(E25&gt;0,"Fav","Unfav"),""),"")</f>
        <v>Fav</v>
      </c>
    </row>
    <row r="26" customFormat="false" ht="15" hidden="false" customHeight="false" outlineLevel="0" collapsed="false">
      <c r="A26" s="3" t="s">
        <v>61</v>
      </c>
      <c r="B26" s="3" t="s">
        <v>50</v>
      </c>
      <c r="C26" s="15" t="n">
        <f aca="false">SUMIFS(GL_Data!$H$2:$H$652,GL_Data!$A$2:$A$652,"Actual",GL_Data!$F$2:$F$652,$A26,GL_Data!$C$2:$C$652,Control!$C$4)</f>
        <v>93732.38</v>
      </c>
      <c r="D26" s="15" t="n">
        <f aca="false">SUMIFS(GL_Data!$H$2:$H$652,GL_Data!$A$2:$A$652,"Budget",GL_Data!$F$2:$F$652,$A26,GL_Data!$C$2:$C$652,Control!$C$4)</f>
        <v>93000</v>
      </c>
      <c r="E26" s="15" t="n">
        <f aca="false">IF($B26="Revenue",C26-D26,D26-C26)</f>
        <v>-732.380000000005</v>
      </c>
      <c r="F26" s="16" t="n">
        <f aca="false">IF(D26=0,"",E26/ABS(D26))</f>
        <v>-0.00787505376344091</v>
      </c>
      <c r="G26" s="15" t="n">
        <f aca="false">SUMIFS(GL_Data!$H$2:$H$652,GL_Data!$A$2:$A$652,"Actual",GL_Data!$F$2:$F$652,$A26,GL_Data!$C$2:$C$652,"&lt;="&amp;Control!$C$4)</f>
        <v>834203.26</v>
      </c>
      <c r="H26" s="15" t="n">
        <f aca="false">SUMIFS(GL_Data!$H$2:$H$652,GL_Data!$A$2:$A$652,"Budget",GL_Data!$F$2:$F$652,$A26,GL_Data!$C$2:$C$652,"&lt;="&amp;Control!$C$4)</f>
        <v>837000</v>
      </c>
      <c r="I26" s="15" t="n">
        <f aca="false">IF($B26="Revenue",G26-H26,H26-G26)</f>
        <v>2796.73999999999</v>
      </c>
      <c r="J26" s="16" t="n">
        <f aca="false">IF(H26=0,"",I26/ABS(H26))</f>
        <v>0.00334138590203105</v>
      </c>
      <c r="K26" s="15" t="n">
        <f aca="false">SUMIFS(GL_Data!$H$2:$H$652,GL_Data!$A$2:$A$652,"Budget",GL_Data!$F$2:$F$652,$A26)</f>
        <v>1116000</v>
      </c>
      <c r="L26" s="17" t="n">
        <f aca="false">Forecast!K24</f>
        <v>1116574.51</v>
      </c>
      <c r="M26" s="15" t="n">
        <f aca="false">IF($B26="Revenue",L26-K26,K26-L26)</f>
        <v>-574.510000000009</v>
      </c>
      <c r="N26" s="18" t="str">
        <f aca="false">IFERROR(IF(AND(ABS(E26)&gt;=Control!$C$5,ABS(F26)&gt;=Control!$C$6),IF(E26&gt;0,"Fav","Unfav"),""),"")</f>
        <v/>
      </c>
    </row>
    <row r="27" customFormat="false" ht="15" hidden="false" customHeight="false" outlineLevel="0" collapsed="false">
      <c r="A27" s="3" t="s">
        <v>62</v>
      </c>
      <c r="B27" s="3" t="s">
        <v>50</v>
      </c>
      <c r="C27" s="15" t="n">
        <f aca="false">SUMIFS(GL_Data!$H$2:$H$652,GL_Data!$A$2:$A$652,"Actual",GL_Data!$F$2:$F$652,$A27,GL_Data!$C$2:$C$652,Control!$C$4)</f>
        <v>337096.97</v>
      </c>
      <c r="D27" s="15" t="n">
        <f aca="false">SUMIFS(GL_Data!$H$2:$H$652,GL_Data!$A$2:$A$652,"Budget",GL_Data!$F$2:$F$652,$A27,GL_Data!$C$2:$C$652,Control!$C$4)</f>
        <v>165000</v>
      </c>
      <c r="E27" s="15" t="n">
        <f aca="false">IF($B27="Revenue",C27-D27,D27-C27)</f>
        <v>-172096.97</v>
      </c>
      <c r="F27" s="16" t="n">
        <f aca="false">IF(D27=0,"",E27/ABS(D27))</f>
        <v>-1.04301193939394</v>
      </c>
      <c r="G27" s="15" t="n">
        <f aca="false">SUMIFS(GL_Data!$H$2:$H$652,GL_Data!$A$2:$A$652,"Actual",GL_Data!$F$2:$F$652,$A27,GL_Data!$C$2:$C$652,"&lt;="&amp;Control!$C$4)</f>
        <v>1725613.29</v>
      </c>
      <c r="H27" s="15" t="n">
        <f aca="false">SUMIFS(GL_Data!$H$2:$H$652,GL_Data!$A$2:$A$652,"Budget",GL_Data!$F$2:$F$652,$A27,GL_Data!$C$2:$C$652,"&lt;="&amp;Control!$C$4)</f>
        <v>1485000</v>
      </c>
      <c r="I27" s="15" t="n">
        <f aca="false">IF($B27="Revenue",G27-H27,H27-G27)</f>
        <v>-240613.29</v>
      </c>
      <c r="J27" s="16" t="n">
        <f aca="false">IF(H27=0,"",I27/ABS(H27))</f>
        <v>-0.162029151515152</v>
      </c>
      <c r="K27" s="15" t="n">
        <f aca="false">SUMIFS(GL_Data!$H$2:$H$652,GL_Data!$A$2:$A$652,"Budget",GL_Data!$F$2:$F$652,$A27)</f>
        <v>1980000</v>
      </c>
      <c r="L27" s="17" t="n">
        <f aca="false">Forecast!K25</f>
        <v>2370613.29</v>
      </c>
      <c r="M27" s="15" t="n">
        <f aca="false">IF($B27="Revenue",L27-K27,K27-L27)</f>
        <v>-390613.29</v>
      </c>
      <c r="N27" s="18" t="str">
        <f aca="false">IFERROR(IF(AND(ABS(E27)&gt;=Control!$C$5,ABS(F27)&gt;=Control!$C$6),IF(E27&gt;0,"Fav","Unfav"),""),"")</f>
        <v>Unfav</v>
      </c>
    </row>
    <row r="28" customFormat="false" ht="15" hidden="false" customHeight="false" outlineLevel="0" collapsed="false">
      <c r="A28" s="3" t="s">
        <v>63</v>
      </c>
      <c r="B28" s="3" t="s">
        <v>50</v>
      </c>
      <c r="C28" s="15" t="n">
        <f aca="false">SUMIFS(GL_Data!$H$2:$H$652,GL_Data!$A$2:$A$652,"Actual",GL_Data!$F$2:$F$652,$A28,GL_Data!$C$2:$C$652,Control!$C$4)</f>
        <v>250737.72</v>
      </c>
      <c r="D28" s="15" t="n">
        <f aca="false">SUMIFS(GL_Data!$H$2:$H$652,GL_Data!$A$2:$A$652,"Budget",GL_Data!$F$2:$F$652,$A28,GL_Data!$C$2:$C$652,Control!$C$4)</f>
        <v>260000</v>
      </c>
      <c r="E28" s="15" t="n">
        <f aca="false">IF($B28="Revenue",C28-D28,D28-C28)</f>
        <v>9262.28</v>
      </c>
      <c r="F28" s="16" t="n">
        <f aca="false">IF(D28=0,"",E28/ABS(D28))</f>
        <v>0.0356241538461538</v>
      </c>
      <c r="G28" s="15" t="n">
        <f aca="false">SUMIFS(GL_Data!$H$2:$H$652,GL_Data!$A$2:$A$652,"Actual",GL_Data!$F$2:$F$652,$A28,GL_Data!$C$2:$C$652,"&lt;="&amp;Control!$C$4)</f>
        <v>2338726.88</v>
      </c>
      <c r="H28" s="15" t="n">
        <f aca="false">SUMIFS(GL_Data!$H$2:$H$652,GL_Data!$A$2:$A$652,"Budget",GL_Data!$F$2:$F$652,$A28,GL_Data!$C$2:$C$652,"&lt;="&amp;Control!$C$4)</f>
        <v>2340000</v>
      </c>
      <c r="I28" s="15" t="n">
        <f aca="false">IF($B28="Revenue",G28-H28,H28-G28)</f>
        <v>1273.12000000011</v>
      </c>
      <c r="J28" s="16" t="n">
        <f aca="false">IF(H28=0,"",I28/ABS(H28))</f>
        <v>0.000544068376068424</v>
      </c>
      <c r="K28" s="15" t="n">
        <f aca="false">SUMIFS(GL_Data!$H$2:$H$652,GL_Data!$A$2:$A$652,"Budget",GL_Data!$F$2:$F$652,$A28)</f>
        <v>3120000</v>
      </c>
      <c r="L28" s="17" t="n">
        <f aca="false">Forecast!K26</f>
        <v>3111148.11</v>
      </c>
      <c r="M28" s="15" t="n">
        <f aca="false">IF($B28="Revenue",L28-K28,K28-L28)</f>
        <v>8851.89000000013</v>
      </c>
      <c r="N28" s="18" t="str">
        <f aca="false">IFERROR(IF(AND(ABS(E28)&gt;=Control!$C$5,ABS(F28)&gt;=Control!$C$6),IF(E28&gt;0,"Fav","Unfav"),""),"")</f>
        <v/>
      </c>
    </row>
    <row r="29" customFormat="false" ht="15" hidden="false" customHeight="false" outlineLevel="0" collapsed="false">
      <c r="A29" s="19" t="s">
        <v>64</v>
      </c>
      <c r="B29" s="20" t="s">
        <v>50</v>
      </c>
      <c r="C29" s="21" t="n">
        <f aca="false">SUM(C22:C28)</f>
        <v>6187828.48</v>
      </c>
      <c r="D29" s="21" t="n">
        <f aca="false">SUM(D22:D28)</f>
        <v>6627000</v>
      </c>
      <c r="E29" s="21" t="n">
        <f aca="false">IF($B29="Revenue",C29-D29,D29-C29)</f>
        <v>439171.520000001</v>
      </c>
      <c r="F29" s="22" t="n">
        <f aca="false">IF(D29=0,"",E29/ABS(D29))</f>
        <v>0.0662700347065038</v>
      </c>
      <c r="G29" s="21" t="n">
        <f aca="false">SUM(G22:G28)</f>
        <v>53090776.83</v>
      </c>
      <c r="H29" s="21" t="n">
        <f aca="false">SUM(H22:H28)</f>
        <v>53542500</v>
      </c>
      <c r="I29" s="21" t="n">
        <f aca="false">IF($B29="Revenue",G29-H29,H29-G29)</f>
        <v>451723.169999994</v>
      </c>
      <c r="J29" s="22" t="n">
        <f aca="false">IF(H29=0,"",I29/ABS(H29))</f>
        <v>0.00843672166970153</v>
      </c>
      <c r="K29" s="21" t="n">
        <f aca="false">SUM(K22:K28)</f>
        <v>71964000</v>
      </c>
      <c r="L29" s="21" t="n">
        <f aca="false">SUM(L22:L28)</f>
        <v>72746115.4767609</v>
      </c>
      <c r="M29" s="21" t="n">
        <f aca="false">IF($B29="Revenue",L29-K29,K29-L29)</f>
        <v>-782115.476760924</v>
      </c>
      <c r="N29" s="23" t="str">
        <f aca="false">IFERROR(IF(AND(ABS(E29)&gt;=Control!$C$5,ABS(F29)&gt;=Control!$C$6),IF(E29&gt;0,"Fav","Unfav"),""),"")</f>
        <v>Fav</v>
      </c>
    </row>
    <row r="30" customFormat="false" ht="15" hidden="false" customHeight="false" outlineLevel="0" collapsed="false">
      <c r="A30" s="19" t="s">
        <v>65</v>
      </c>
      <c r="B30" s="20" t="s">
        <v>40</v>
      </c>
      <c r="C30" s="21" t="n">
        <f aca="false">C19-C29</f>
        <v>2659541.94</v>
      </c>
      <c r="D30" s="21" t="n">
        <f aca="false">D19-D29</f>
        <v>2453473.25</v>
      </c>
      <c r="E30" s="21" t="n">
        <f aca="false">IF($B30="Revenue",C30-D30,D30-C30)</f>
        <v>206068.690000002</v>
      </c>
      <c r="F30" s="22" t="n">
        <f aca="false">IF(D30=0,"",E30/ABS(D30))</f>
        <v>0.083990599856755</v>
      </c>
      <c r="G30" s="21" t="n">
        <f aca="false">G19-G29</f>
        <v>24932906.91</v>
      </c>
      <c r="H30" s="21" t="n">
        <f aca="false">H19-H29</f>
        <v>25799489.92</v>
      </c>
      <c r="I30" s="21" t="n">
        <f aca="false">IF($B30="Revenue",G30-H30,H30-G30)</f>
        <v>-866583.009999998</v>
      </c>
      <c r="J30" s="22" t="n">
        <f aca="false">IF(H30=0,"",I30/ABS(H30))</f>
        <v>-0.0335891528354681</v>
      </c>
      <c r="K30" s="21" t="n">
        <f aca="false">K19-K29</f>
        <v>35309397.22</v>
      </c>
      <c r="L30" s="21" t="n">
        <f aca="false">L19-L29</f>
        <v>33146813.9772636</v>
      </c>
      <c r="M30" s="21" t="n">
        <f aca="false">IF($B30="Revenue",L30-K30,K30-L30)</f>
        <v>-2162583.24273644</v>
      </c>
      <c r="N30" s="23" t="str">
        <f aca="false">IFERROR(IF(AND(ABS(E30)&gt;=Control!$C$5,ABS(F30)&gt;=Control!$C$6),IF(E30&gt;0,"Fav","Unfav"),""),"")</f>
        <v>Fav</v>
      </c>
    </row>
    <row r="31" customFormat="false" ht="15" hidden="false" customHeight="false" outlineLevel="0" collapsed="false">
      <c r="A31" s="24" t="s">
        <v>66</v>
      </c>
      <c r="B31" s="24"/>
      <c r="C31" s="25" t="n">
        <f aca="false">IFERROR(C30/C13,0)</f>
        <v>0.128843881526994</v>
      </c>
      <c r="D31" s="25" t="n">
        <f aca="false">IFERROR(D30/D13,0)</f>
        <v>0.122725301932107</v>
      </c>
      <c r="E31" s="26" t="n">
        <f aca="false">C31-D31</f>
        <v>0.0061185795948864</v>
      </c>
      <c r="F31" s="24"/>
      <c r="G31" s="25" t="n">
        <f aca="false">IFERROR(G30/G13,0)</f>
        <v>0.141177417570722</v>
      </c>
      <c r="H31" s="25" t="n">
        <f aca="false">IFERROR(H30/H13,0)</f>
        <v>0.148306692320471</v>
      </c>
      <c r="I31" s="26" t="n">
        <f aca="false">G31-H31</f>
        <v>-0.00712927474974903</v>
      </c>
      <c r="J31" s="24"/>
      <c r="K31" s="25" t="n">
        <f aca="false">IFERROR(K30/K13,0)</f>
        <v>0.149783341027593</v>
      </c>
      <c r="L31" s="25" t="n">
        <f aca="false">IFERROR(L30/L13,0)</f>
        <v>0.137525133587699</v>
      </c>
      <c r="M31" s="26" t="n">
        <f aca="false">L31-K31</f>
        <v>-0.0122582074398944</v>
      </c>
      <c r="N31" s="24"/>
    </row>
  </sheetData>
  <mergeCells count="3">
    <mergeCell ref="C4:F4"/>
    <mergeCell ref="G4:J4"/>
    <mergeCell ref="K4:M4"/>
  </mergeCells>
  <conditionalFormatting sqref="N6:N32">
    <cfRule type="cellIs" priority="2" operator="equal" aboveAverage="0" equalAverage="0" bottom="0" percent="0" rank="0" text="" dxfId="0">
      <formula>"Unfav"</formula>
    </cfRule>
    <cfRule type="cellIs" priority="3" operator="equal" aboveAverage="0" equalAverage="0" bottom="0" percent="0" rank="0" text="" dxfId="1">
      <formula>"Fav"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3"/>
    <col collapsed="false" customWidth="true" hidden="false" outlineLevel="0" max="5" min="5" style="0" width="10"/>
    <col collapsed="false" customWidth="true" hidden="false" outlineLevel="0" max="7" min="6" style="0" width="14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true" outlineLevel="0" max="11" min="11" style="0" width="13"/>
  </cols>
  <sheetData>
    <row r="1" customFormat="false" ht="17.35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tr">
        <f aca="false">"Reporting month: "&amp;Control!D4&amp;"   |   Fav/(Unfav): positive = under budget"</f>
        <v>Reporting month: September 2026   |   Fav/(Unfav): positive = under budget</v>
      </c>
    </row>
    <row r="4" customFormat="false" ht="30" hidden="false" customHeight="true" outlineLevel="0" collapsed="false">
      <c r="A4" s="11" t="s">
        <v>68</v>
      </c>
      <c r="B4" s="12" t="s">
        <v>34</v>
      </c>
      <c r="C4" s="12" t="s">
        <v>35</v>
      </c>
      <c r="D4" s="12" t="s">
        <v>36</v>
      </c>
      <c r="E4" s="12" t="s">
        <v>37</v>
      </c>
      <c r="F4" s="12" t="s">
        <v>69</v>
      </c>
      <c r="G4" s="12" t="s">
        <v>70</v>
      </c>
      <c r="H4" s="12" t="s">
        <v>36</v>
      </c>
      <c r="I4" s="12" t="s">
        <v>37</v>
      </c>
      <c r="J4" s="12" t="s">
        <v>39</v>
      </c>
    </row>
    <row r="5" customFormat="false" ht="15" hidden="false" customHeight="false" outlineLevel="0" collapsed="false">
      <c r="A5" s="13" t="s">
        <v>71</v>
      </c>
      <c r="B5" s="14"/>
      <c r="C5" s="14"/>
      <c r="D5" s="14"/>
      <c r="E5" s="14"/>
      <c r="F5" s="14"/>
      <c r="G5" s="14"/>
      <c r="H5" s="14"/>
      <c r="I5" s="14"/>
      <c r="J5" s="14"/>
      <c r="K5" s="27" t="s">
        <v>71</v>
      </c>
    </row>
    <row r="6" customFormat="false" ht="15" hidden="false" customHeight="false" outlineLevel="0" collapsed="false">
      <c r="A6" s="3" t="s">
        <v>57</v>
      </c>
      <c r="B6" s="15" t="n">
        <f aca="false">SUMIFS(GL_Data!$H$2:$H$652,GL_Data!$A$2:$A$652,"Actual",GL_Data!$F$2:$F$652,$A6,GL_Data!$D$2:$D$652,$K$5,GL_Data!$C$2:$C$652,Control!$C$4)</f>
        <v>1743825.55</v>
      </c>
      <c r="C6" s="15" t="n">
        <f aca="false">SUMIFS(GL_Data!$H$2:$H$652,GL_Data!$A$2:$A$652,"Budget",GL_Data!$F$2:$F$652,$A6,GL_Data!$D$2:$D$652,$K$5,GL_Data!$C$2:$C$652,Control!$C$4)</f>
        <v>1872500</v>
      </c>
      <c r="D6" s="15" t="n">
        <f aca="false">C6-B6</f>
        <v>128674.45</v>
      </c>
      <c r="E6" s="16" t="n">
        <f aca="false">IF(C6=0,"",D6/ABS(C6))</f>
        <v>0.068717997329773</v>
      </c>
      <c r="F6" s="15" t="n">
        <f aca="false">SUMIFS(GL_Data!$H$2:$H$652,GL_Data!$A$2:$A$652,"Actual",GL_Data!$F$2:$F$652,$A6,GL_Data!$D$2:$D$652,$K$5,GL_Data!$C$2:$C$652,"&lt;="&amp;Control!$C$4)</f>
        <v>15436598.34</v>
      </c>
      <c r="G6" s="15" t="n">
        <f aca="false">SUMIFS(GL_Data!$H$2:$H$652,GL_Data!$A$2:$A$652,"Budget",GL_Data!$F$2:$F$652,$A6,GL_Data!$D$2:$D$652,$K$5,GL_Data!$C$2:$C$652,"&lt;="&amp;Control!$C$4)</f>
        <v>15942500</v>
      </c>
      <c r="H6" s="15" t="n">
        <f aca="false">G6-F6</f>
        <v>505901.66</v>
      </c>
      <c r="I6" s="16" t="n">
        <f aca="false">IF(G6=0,"",H6/ABS(G6))</f>
        <v>0.0317328938372275</v>
      </c>
      <c r="J6" s="18" t="str">
        <f aca="false">IFERROR(IF(AND(ABS(D6)&gt;=Control!$C$5,ABS(E6)&gt;=Control!$C$6),IF(D6&gt;0,"Fav","Unfav"),""),"")</f>
        <v>Fav</v>
      </c>
    </row>
    <row r="7" customFormat="false" ht="15" hidden="false" customHeight="false" outlineLevel="0" collapsed="false">
      <c r="A7" s="3" t="s">
        <v>58</v>
      </c>
      <c r="B7" s="15" t="n">
        <f aca="false">SUMIFS(GL_Data!$H$2:$H$652,GL_Data!$A$2:$A$652,"Actual",GL_Data!$F$2:$F$652,$A7,GL_Data!$D$2:$D$652,$K$5,GL_Data!$C$2:$C$652,Control!$C$4)</f>
        <v>201430.98</v>
      </c>
      <c r="C7" s="15" t="n">
        <f aca="false">SUMIFS(GL_Data!$H$2:$H$652,GL_Data!$A$2:$A$652,"Budget",GL_Data!$F$2:$F$652,$A7,GL_Data!$D$2:$D$652,$K$5,GL_Data!$C$2:$C$652,Control!$C$4)</f>
        <v>90000</v>
      </c>
      <c r="D7" s="15" t="n">
        <f aca="false">C7-B7</f>
        <v>-111430.98</v>
      </c>
      <c r="E7" s="16" t="n">
        <f aca="false">IF(C7=0,"",D7/ABS(C7))</f>
        <v>-1.238122</v>
      </c>
      <c r="F7" s="15" t="n">
        <f aca="false">SUMIFS(GL_Data!$H$2:$H$652,GL_Data!$A$2:$A$652,"Actual",GL_Data!$F$2:$F$652,$A7,GL_Data!$D$2:$D$652,$K$5,GL_Data!$C$2:$C$652,"&lt;="&amp;Control!$C$4)</f>
        <v>1482509.86</v>
      </c>
      <c r="G7" s="15" t="n">
        <f aca="false">SUMIFS(GL_Data!$H$2:$H$652,GL_Data!$A$2:$A$652,"Budget",GL_Data!$F$2:$F$652,$A7,GL_Data!$D$2:$D$652,$K$5,GL_Data!$C$2:$C$652,"&lt;="&amp;Control!$C$4)</f>
        <v>810000</v>
      </c>
      <c r="H7" s="15" t="n">
        <f aca="false">G7-F7</f>
        <v>-672509.86</v>
      </c>
      <c r="I7" s="16" t="n">
        <f aca="false">IF(G7=0,"",H7/ABS(G7))</f>
        <v>-0.830259086419753</v>
      </c>
      <c r="J7" s="18" t="str">
        <f aca="false">IFERROR(IF(AND(ABS(D7)&gt;=Control!$C$5,ABS(E7)&gt;=Control!$C$6),IF(D7&gt;0,"Fav","Unfav"),""),"")</f>
        <v>Unfav</v>
      </c>
    </row>
    <row r="8" customFormat="false" ht="15" hidden="false" customHeight="false" outlineLevel="0" collapsed="false">
      <c r="A8" s="3" t="s">
        <v>59</v>
      </c>
      <c r="B8" s="15" t="n">
        <f aca="false">SUMIFS(GL_Data!$H$2:$H$652,GL_Data!$A$2:$A$652,"Actual",GL_Data!$F$2:$F$652,$A8,GL_Data!$D$2:$D$652,$K$5,GL_Data!$C$2:$C$652,Control!$C$4)</f>
        <v>434203.98</v>
      </c>
      <c r="C8" s="15" t="n">
        <f aca="false">SUMIFS(GL_Data!$H$2:$H$652,GL_Data!$A$2:$A$652,"Budget",GL_Data!$F$2:$F$652,$A8,GL_Data!$D$2:$D$652,$K$5,GL_Data!$C$2:$C$652,Control!$C$4)</f>
        <v>420000</v>
      </c>
      <c r="D8" s="15" t="n">
        <f aca="false">C8-B8</f>
        <v>-14203.98</v>
      </c>
      <c r="E8" s="16" t="n">
        <f aca="false">IF(C8=0,"",D8/ABS(C8))</f>
        <v>-0.033819</v>
      </c>
      <c r="F8" s="15" t="n">
        <f aca="false">SUMIFS(GL_Data!$H$2:$H$652,GL_Data!$A$2:$A$652,"Actual",GL_Data!$F$2:$F$652,$A8,GL_Data!$D$2:$D$652,$K$5,GL_Data!$C$2:$C$652,"&lt;="&amp;Control!$C$4)</f>
        <v>4098159.43</v>
      </c>
      <c r="G8" s="15" t="n">
        <f aca="false">SUMIFS(GL_Data!$H$2:$H$652,GL_Data!$A$2:$A$652,"Budget",GL_Data!$F$2:$F$652,$A8,GL_Data!$D$2:$D$652,$K$5,GL_Data!$C$2:$C$652,"&lt;="&amp;Control!$C$4)</f>
        <v>3780000</v>
      </c>
      <c r="H8" s="15" t="n">
        <f aca="false">G8-F8</f>
        <v>-318159.43</v>
      </c>
      <c r="I8" s="16" t="n">
        <f aca="false">IF(G8=0,"",H8/ABS(G8))</f>
        <v>-0.0841691613756614</v>
      </c>
      <c r="J8" s="18" t="str">
        <f aca="false">IFERROR(IF(AND(ABS(D8)&gt;=Control!$C$5,ABS(E8)&gt;=Control!$C$6),IF(D8&gt;0,"Fav","Unfav"),""),"")</f>
        <v/>
      </c>
    </row>
    <row r="9" customFormat="false" ht="15" hidden="false" customHeight="false" outlineLevel="0" collapsed="false">
      <c r="A9" s="3" t="s">
        <v>61</v>
      </c>
      <c r="B9" s="15" t="n">
        <f aca="false">SUMIFS(GL_Data!$H$2:$H$652,GL_Data!$A$2:$A$652,"Actual",GL_Data!$F$2:$F$652,$A9,GL_Data!$D$2:$D$652,$K$5,GL_Data!$C$2:$C$652,Control!$C$4)</f>
        <v>15102.11</v>
      </c>
      <c r="C9" s="15" t="n">
        <f aca="false">SUMIFS(GL_Data!$H$2:$H$652,GL_Data!$A$2:$A$652,"Budget",GL_Data!$F$2:$F$652,$A9,GL_Data!$D$2:$D$652,$K$5,GL_Data!$C$2:$C$652,Control!$C$4)</f>
        <v>15000</v>
      </c>
      <c r="D9" s="15" t="n">
        <f aca="false">C9-B9</f>
        <v>-102.110000000001</v>
      </c>
      <c r="E9" s="16" t="n">
        <f aca="false">IF(C9=0,"",D9/ABS(C9))</f>
        <v>-0.00680733333333337</v>
      </c>
      <c r="F9" s="15" t="n">
        <f aca="false">SUMIFS(GL_Data!$H$2:$H$652,GL_Data!$A$2:$A$652,"Actual",GL_Data!$F$2:$F$652,$A9,GL_Data!$D$2:$D$652,$K$5,GL_Data!$C$2:$C$652,"&lt;="&amp;Control!$C$4)</f>
        <v>134645.11</v>
      </c>
      <c r="G9" s="15" t="n">
        <f aca="false">SUMIFS(GL_Data!$H$2:$H$652,GL_Data!$A$2:$A$652,"Budget",GL_Data!$F$2:$F$652,$A9,GL_Data!$D$2:$D$652,$K$5,GL_Data!$C$2:$C$652,"&lt;="&amp;Control!$C$4)</f>
        <v>135000</v>
      </c>
      <c r="H9" s="15" t="n">
        <f aca="false">G9-F9</f>
        <v>354.890000000014</v>
      </c>
      <c r="I9" s="16" t="n">
        <f aca="false">IF(G9=0,"",H9/ABS(G9))</f>
        <v>0.00262881481481492</v>
      </c>
      <c r="J9" s="18" t="str">
        <f aca="false">IFERROR(IF(AND(ABS(D9)&gt;=Control!$C$5,ABS(E9)&gt;=Control!$C$6),IF(D9&gt;0,"Fav","Unfav"),""),"")</f>
        <v/>
      </c>
    </row>
    <row r="10" customFormat="false" ht="15" hidden="false" customHeight="false" outlineLevel="0" collapsed="false">
      <c r="A10" s="19" t="s">
        <v>72</v>
      </c>
      <c r="B10" s="21" t="n">
        <f aca="false">SUM(B6:B9)</f>
        <v>2394562.62</v>
      </c>
      <c r="C10" s="21" t="n">
        <f aca="false">SUM(C6:C9)</f>
        <v>2397500</v>
      </c>
      <c r="D10" s="21" t="n">
        <f aca="false">C10-B10</f>
        <v>2937.37999999989</v>
      </c>
      <c r="E10" s="22" t="n">
        <f aca="false">IF(C10=0,"",D10/ABS(C10))</f>
        <v>0.00122518456725751</v>
      </c>
      <c r="F10" s="21" t="n">
        <f aca="false">SUM(F6:F9)</f>
        <v>21151912.74</v>
      </c>
      <c r="G10" s="21" t="n">
        <f aca="false">SUM(G6:G9)</f>
        <v>20667500</v>
      </c>
      <c r="H10" s="21" t="n">
        <f aca="false">G10-F10</f>
        <v>-484412.739999998</v>
      </c>
      <c r="I10" s="22" t="n">
        <f aca="false">IF(G10=0,"",H10/ABS(G10))</f>
        <v>-0.0234383810330228</v>
      </c>
      <c r="J10" s="23" t="str">
        <f aca="false">IFERROR(IF(AND(ABS(D10)&gt;=Control!$C$5,ABS(E10)&gt;=Control!$C$6),IF(D10&gt;0,"Fav","Unfav"),""),"")</f>
        <v/>
      </c>
    </row>
    <row r="12" customFormat="false" ht="15" hidden="false" customHeight="false" outlineLevel="0" collapsed="false">
      <c r="A12" s="13" t="s">
        <v>73</v>
      </c>
      <c r="B12" s="14"/>
      <c r="C12" s="14"/>
      <c r="D12" s="14"/>
      <c r="E12" s="14"/>
      <c r="F12" s="14"/>
      <c r="G12" s="14"/>
      <c r="H12" s="14"/>
      <c r="I12" s="14"/>
      <c r="J12" s="14"/>
      <c r="K12" s="27" t="s">
        <v>73</v>
      </c>
    </row>
    <row r="13" customFormat="false" ht="15" hidden="false" customHeight="false" outlineLevel="0" collapsed="false">
      <c r="A13" s="3" t="s">
        <v>57</v>
      </c>
      <c r="B13" s="15" t="n">
        <f aca="false">SUMIFS(GL_Data!$H$2:$H$652,GL_Data!$A$2:$A$652,"Actual",GL_Data!$F$2:$F$652,$A13,GL_Data!$D$2:$D$652,$K$12,GL_Data!$C$2:$C$652,Control!$C$4)</f>
        <v>454167.1</v>
      </c>
      <c r="C13" s="15" t="n">
        <f aca="false">SUMIFS(GL_Data!$H$2:$H$652,GL_Data!$A$2:$A$652,"Budget",GL_Data!$F$2:$F$652,$A13,GL_Data!$D$2:$D$652,$K$12,GL_Data!$C$2:$C$652,Control!$C$4)</f>
        <v>445500</v>
      </c>
      <c r="D13" s="15" t="n">
        <f aca="false">C13-B13</f>
        <v>-8667.09999999998</v>
      </c>
      <c r="E13" s="16" t="n">
        <f aca="false">IF(C13=0,"",D13/ABS(C13))</f>
        <v>-0.0194547699214365</v>
      </c>
      <c r="F13" s="15" t="n">
        <f aca="false">SUMIFS(GL_Data!$H$2:$H$652,GL_Data!$A$2:$A$652,"Actual",GL_Data!$F$2:$F$652,$A13,GL_Data!$D$2:$D$652,$K$12,GL_Data!$C$2:$C$652,"&lt;="&amp;Control!$C$4)</f>
        <v>3783292.79</v>
      </c>
      <c r="G13" s="15" t="n">
        <f aca="false">SUMIFS(GL_Data!$H$2:$H$652,GL_Data!$A$2:$A$652,"Budget",GL_Data!$F$2:$F$652,$A13,GL_Data!$D$2:$D$652,$K$12,GL_Data!$C$2:$C$652,"&lt;="&amp;Control!$C$4)</f>
        <v>3778500</v>
      </c>
      <c r="H13" s="15" t="n">
        <f aca="false">G13-F13</f>
        <v>-4792.79000000004</v>
      </c>
      <c r="I13" s="16" t="n">
        <f aca="false">IF(G13=0,"",H13/ABS(G13))</f>
        <v>-0.00126843721053329</v>
      </c>
      <c r="J13" s="18" t="str">
        <f aca="false">IFERROR(IF(AND(ABS(D13)&gt;=Control!$C$5,ABS(E13)&gt;=Control!$C$6),IF(D13&gt;0,"Fav","Unfav"),""),"")</f>
        <v/>
      </c>
    </row>
    <row r="14" customFormat="false" ht="15" hidden="false" customHeight="false" outlineLevel="0" collapsed="false">
      <c r="A14" s="3" t="s">
        <v>59</v>
      </c>
      <c r="B14" s="15" t="n">
        <f aca="false">SUMIFS(GL_Data!$H$2:$H$652,GL_Data!$A$2:$A$652,"Actual",GL_Data!$F$2:$F$652,$A14,GL_Data!$D$2:$D$652,$K$12,GL_Data!$C$2:$C$652,Control!$C$4)</f>
        <v>40462.8</v>
      </c>
      <c r="C14" s="15" t="n">
        <f aca="false">SUMIFS(GL_Data!$H$2:$H$652,GL_Data!$A$2:$A$652,"Budget",GL_Data!$F$2:$F$652,$A14,GL_Data!$D$2:$D$652,$K$12,GL_Data!$C$2:$C$652,Control!$C$4)</f>
        <v>40000</v>
      </c>
      <c r="D14" s="15" t="n">
        <f aca="false">C14-B14</f>
        <v>-462.800000000003</v>
      </c>
      <c r="E14" s="16" t="n">
        <f aca="false">IF(C14=0,"",D14/ABS(C14))</f>
        <v>-0.0115700000000001</v>
      </c>
      <c r="F14" s="15" t="n">
        <f aca="false">SUMIFS(GL_Data!$H$2:$H$652,GL_Data!$A$2:$A$652,"Actual",GL_Data!$F$2:$F$652,$A14,GL_Data!$D$2:$D$652,$K$12,GL_Data!$C$2:$C$652,"&lt;="&amp;Control!$C$4)</f>
        <v>369987.65</v>
      </c>
      <c r="G14" s="15" t="n">
        <f aca="false">SUMIFS(GL_Data!$H$2:$H$652,GL_Data!$A$2:$A$652,"Budget",GL_Data!$F$2:$F$652,$A14,GL_Data!$D$2:$D$652,$K$12,GL_Data!$C$2:$C$652,"&lt;="&amp;Control!$C$4)</f>
        <v>360000</v>
      </c>
      <c r="H14" s="15" t="n">
        <f aca="false">G14-F14</f>
        <v>-9987.65000000002</v>
      </c>
      <c r="I14" s="16" t="n">
        <f aca="false">IF(G14=0,"",H14/ABS(G14))</f>
        <v>-0.0277434722222223</v>
      </c>
      <c r="J14" s="18" t="str">
        <f aca="false">IFERROR(IF(AND(ABS(D14)&gt;=Control!$C$5,ABS(E14)&gt;=Control!$C$6),IF(D14&gt;0,"Fav","Unfav"),""),"")</f>
        <v/>
      </c>
    </row>
    <row r="15" customFormat="false" ht="15" hidden="false" customHeight="false" outlineLevel="0" collapsed="false">
      <c r="A15" s="3" t="s">
        <v>61</v>
      </c>
      <c r="B15" s="15" t="n">
        <f aca="false">SUMIFS(GL_Data!$H$2:$H$652,GL_Data!$A$2:$A$652,"Actual",GL_Data!$F$2:$F$652,$A15,GL_Data!$D$2:$D$652,$K$12,GL_Data!$C$2:$C$652,Control!$C$4)</f>
        <v>7957.92</v>
      </c>
      <c r="C15" s="15" t="n">
        <f aca="false">SUMIFS(GL_Data!$H$2:$H$652,GL_Data!$A$2:$A$652,"Budget",GL_Data!$F$2:$F$652,$A15,GL_Data!$D$2:$D$652,$K$12,GL_Data!$C$2:$C$652,Control!$C$4)</f>
        <v>8000</v>
      </c>
      <c r="D15" s="15" t="n">
        <f aca="false">C15-B15</f>
        <v>42.0799999999999</v>
      </c>
      <c r="E15" s="16" t="n">
        <f aca="false">IF(C15=0,"",D15/ABS(C15))</f>
        <v>0.00525999999999999</v>
      </c>
      <c r="F15" s="15" t="n">
        <f aca="false">SUMIFS(GL_Data!$H$2:$H$652,GL_Data!$A$2:$A$652,"Actual",GL_Data!$F$2:$F$652,$A15,GL_Data!$D$2:$D$652,$K$12,GL_Data!$C$2:$C$652,"&lt;="&amp;Control!$C$4)</f>
        <v>71591.88</v>
      </c>
      <c r="G15" s="15" t="n">
        <f aca="false">SUMIFS(GL_Data!$H$2:$H$652,GL_Data!$A$2:$A$652,"Budget",GL_Data!$F$2:$F$652,$A15,GL_Data!$D$2:$D$652,$K$12,GL_Data!$C$2:$C$652,"&lt;="&amp;Control!$C$4)</f>
        <v>72000</v>
      </c>
      <c r="H15" s="15" t="n">
        <f aca="false">G15-F15</f>
        <v>408.119999999995</v>
      </c>
      <c r="I15" s="16" t="n">
        <f aca="false">IF(G15=0,"",H15/ABS(G15))</f>
        <v>0.00566833333333327</v>
      </c>
      <c r="J15" s="18" t="str">
        <f aca="false">IFERROR(IF(AND(ABS(D15)&gt;=Control!$C$5,ABS(E15)&gt;=Control!$C$6),IF(D15&gt;0,"Fav","Unfav"),""),"")</f>
        <v/>
      </c>
    </row>
    <row r="16" customFormat="false" ht="15" hidden="false" customHeight="false" outlineLevel="0" collapsed="false">
      <c r="A16" s="19" t="s">
        <v>74</v>
      </c>
      <c r="B16" s="21" t="n">
        <f aca="false">SUM(B13:B15)</f>
        <v>502587.82</v>
      </c>
      <c r="C16" s="21" t="n">
        <f aca="false">SUM(C13:C15)</f>
        <v>493500</v>
      </c>
      <c r="D16" s="21" t="n">
        <f aca="false">C16-B16</f>
        <v>-9087.81999999995</v>
      </c>
      <c r="E16" s="22" t="n">
        <f aca="false">IF(C16=0,"",D16/ABS(C16))</f>
        <v>-0.0184150354609928</v>
      </c>
      <c r="F16" s="21" t="n">
        <f aca="false">SUM(F13:F15)</f>
        <v>4224872.32</v>
      </c>
      <c r="G16" s="21" t="n">
        <f aca="false">SUM(G13:G15)</f>
        <v>4210500</v>
      </c>
      <c r="H16" s="21" t="n">
        <f aca="false">G16-F16</f>
        <v>-14372.3200000003</v>
      </c>
      <c r="I16" s="22" t="n">
        <f aca="false">IF(G16=0,"",H16/ABS(G16))</f>
        <v>-0.00341344733404591</v>
      </c>
      <c r="J16" s="23" t="str">
        <f aca="false">IFERROR(IF(AND(ABS(D16)&gt;=Control!$C$5,ABS(E16)&gt;=Control!$C$6),IF(D16&gt;0,"Fav","Unfav"),""),"")</f>
        <v/>
      </c>
    </row>
    <row r="18" customFormat="false" ht="15" hidden="false" customHeight="false" outlineLevel="0" collapsed="false">
      <c r="A18" s="13" t="s">
        <v>75</v>
      </c>
      <c r="B18" s="14"/>
      <c r="C18" s="14"/>
      <c r="D18" s="14"/>
      <c r="E18" s="14"/>
      <c r="F18" s="14"/>
      <c r="G18" s="14"/>
      <c r="H18" s="14"/>
      <c r="I18" s="14"/>
      <c r="J18" s="14"/>
      <c r="K18" s="27" t="s">
        <v>75</v>
      </c>
    </row>
    <row r="19" customFormat="false" ht="15" hidden="false" customHeight="false" outlineLevel="0" collapsed="false">
      <c r="A19" s="3" t="s">
        <v>57</v>
      </c>
      <c r="B19" s="15" t="n">
        <f aca="false">SUMIFS(GL_Data!$H$2:$H$652,GL_Data!$A$2:$A$652,"Actual",GL_Data!$F$2:$F$652,$A19,GL_Data!$D$2:$D$652,$K$18,GL_Data!$C$2:$C$652,Control!$C$4)</f>
        <v>764198.01</v>
      </c>
      <c r="C19" s="15" t="n">
        <f aca="false">SUMIFS(GL_Data!$H$2:$H$652,GL_Data!$A$2:$A$652,"Budget",GL_Data!$F$2:$F$652,$A19,GL_Data!$D$2:$D$652,$K$18,GL_Data!$C$2:$C$652,Control!$C$4)</f>
        <v>793000</v>
      </c>
      <c r="D19" s="15" t="n">
        <f aca="false">C19-B19</f>
        <v>28801.99</v>
      </c>
      <c r="E19" s="16" t="n">
        <f aca="false">IF(C19=0,"",D19/ABS(C19))</f>
        <v>0.036320290037831</v>
      </c>
      <c r="F19" s="15" t="n">
        <f aca="false">SUMIFS(GL_Data!$H$2:$H$652,GL_Data!$A$2:$A$652,"Actual",GL_Data!$F$2:$F$652,$A19,GL_Data!$D$2:$D$652,$K$18,GL_Data!$C$2:$C$652,"&lt;="&amp;Control!$C$4)</f>
        <v>6754134.14</v>
      </c>
      <c r="G19" s="15" t="n">
        <f aca="false">SUMIFS(GL_Data!$H$2:$H$652,GL_Data!$A$2:$A$652,"Budget",GL_Data!$F$2:$F$652,$A19,GL_Data!$D$2:$D$652,$K$18,GL_Data!$C$2:$C$652,"&lt;="&amp;Control!$C$4)</f>
        <v>6773000</v>
      </c>
      <c r="H19" s="15" t="n">
        <f aca="false">G19-F19</f>
        <v>18865.8600000003</v>
      </c>
      <c r="I19" s="16" t="n">
        <f aca="false">IF(G19=0,"",H19/ABS(G19))</f>
        <v>0.00278545105566224</v>
      </c>
      <c r="J19" s="18" t="str">
        <f aca="false">IFERROR(IF(AND(ABS(D19)&gt;=Control!$C$5,ABS(E19)&gt;=Control!$C$6),IF(D19&gt;0,"Fav","Unfav"),""),"")</f>
        <v/>
      </c>
    </row>
    <row r="20" customFormat="false" ht="15" hidden="false" customHeight="false" outlineLevel="0" collapsed="false">
      <c r="A20" s="3" t="s">
        <v>59</v>
      </c>
      <c r="B20" s="15" t="n">
        <f aca="false">SUMIFS(GL_Data!$H$2:$H$652,GL_Data!$A$2:$A$652,"Actual",GL_Data!$F$2:$F$652,$A20,GL_Data!$D$2:$D$652,$K$18,GL_Data!$C$2:$C$652,Control!$C$4)</f>
        <v>35895.96</v>
      </c>
      <c r="C20" s="15" t="n">
        <f aca="false">SUMIFS(GL_Data!$H$2:$H$652,GL_Data!$A$2:$A$652,"Budget",GL_Data!$F$2:$F$652,$A20,GL_Data!$D$2:$D$652,$K$18,GL_Data!$C$2:$C$652,Control!$C$4)</f>
        <v>35000</v>
      </c>
      <c r="D20" s="15" t="n">
        <f aca="false">C20-B20</f>
        <v>-895.959999999999</v>
      </c>
      <c r="E20" s="16" t="n">
        <f aca="false">IF(C20=0,"",D20/ABS(C20))</f>
        <v>-0.0255988571428571</v>
      </c>
      <c r="F20" s="15" t="n">
        <f aca="false">SUMIFS(GL_Data!$H$2:$H$652,GL_Data!$A$2:$A$652,"Actual",GL_Data!$F$2:$F$652,$A20,GL_Data!$D$2:$D$652,$K$18,GL_Data!$C$2:$C$652,"&lt;="&amp;Control!$C$4)</f>
        <v>323187.28</v>
      </c>
      <c r="G20" s="15" t="n">
        <f aca="false">SUMIFS(GL_Data!$H$2:$H$652,GL_Data!$A$2:$A$652,"Budget",GL_Data!$F$2:$F$652,$A20,GL_Data!$D$2:$D$652,$K$18,GL_Data!$C$2:$C$652,"&lt;="&amp;Control!$C$4)</f>
        <v>315000</v>
      </c>
      <c r="H20" s="15" t="n">
        <f aca="false">G20-F20</f>
        <v>-8187.27999999997</v>
      </c>
      <c r="I20" s="16" t="n">
        <f aca="false">IF(G20=0,"",H20/ABS(G20))</f>
        <v>-0.025991365079365</v>
      </c>
      <c r="J20" s="18" t="str">
        <f aca="false">IFERROR(IF(AND(ABS(D20)&gt;=Control!$C$5,ABS(E20)&gt;=Control!$C$6),IF(D20&gt;0,"Fav","Unfav"),""),"")</f>
        <v/>
      </c>
    </row>
    <row r="21" customFormat="false" ht="15" hidden="false" customHeight="false" outlineLevel="0" collapsed="false">
      <c r="A21" s="3" t="s">
        <v>60</v>
      </c>
      <c r="B21" s="15" t="n">
        <f aca="false">SUMIFS(GL_Data!$H$2:$H$652,GL_Data!$A$2:$A$652,"Actual",GL_Data!$F$2:$F$652,$A21,GL_Data!$D$2:$D$652,$K$18,GL_Data!$C$2:$C$652,Control!$C$4)</f>
        <v>388728.85</v>
      </c>
      <c r="C21" s="15" t="n">
        <f aca="false">SUMIFS(GL_Data!$H$2:$H$652,GL_Data!$A$2:$A$652,"Budget",GL_Data!$F$2:$F$652,$A21,GL_Data!$D$2:$D$652,$K$18,GL_Data!$C$2:$C$652,Control!$C$4)</f>
        <v>950000</v>
      </c>
      <c r="D21" s="15" t="n">
        <f aca="false">C21-B21</f>
        <v>561271.15</v>
      </c>
      <c r="E21" s="16" t="n">
        <f aca="false">IF(C21=0,"",D21/ABS(C21))</f>
        <v>0.590811736842105</v>
      </c>
      <c r="F21" s="15" t="n">
        <f aca="false">SUMIFS(GL_Data!$H$2:$H$652,GL_Data!$A$2:$A$652,"Actual",GL_Data!$F$2:$F$652,$A21,GL_Data!$D$2:$D$652,$K$18,GL_Data!$C$2:$C$652,"&lt;="&amp;Control!$C$4)</f>
        <v>3293285.31</v>
      </c>
      <c r="G21" s="15" t="n">
        <f aca="false">SUMIFS(GL_Data!$H$2:$H$652,GL_Data!$A$2:$A$652,"Budget",GL_Data!$F$2:$F$652,$A21,GL_Data!$D$2:$D$652,$K$18,GL_Data!$C$2:$C$652,"&lt;="&amp;Control!$C$4)</f>
        <v>4350000</v>
      </c>
      <c r="H21" s="15" t="n">
        <f aca="false">G21-F21</f>
        <v>1056714.69</v>
      </c>
      <c r="I21" s="16" t="n">
        <f aca="false">IF(G21=0,"",H21/ABS(G21))</f>
        <v>0.242922917241379</v>
      </c>
      <c r="J21" s="18" t="str">
        <f aca="false">IFERROR(IF(AND(ABS(D21)&gt;=Control!$C$5,ABS(E21)&gt;=Control!$C$6),IF(D21&gt;0,"Fav","Unfav"),""),"")</f>
        <v>Fav</v>
      </c>
    </row>
    <row r="22" customFormat="false" ht="15" hidden="false" customHeight="false" outlineLevel="0" collapsed="false">
      <c r="A22" s="3" t="s">
        <v>61</v>
      </c>
      <c r="B22" s="15" t="n">
        <f aca="false">SUMIFS(GL_Data!$H$2:$H$652,GL_Data!$A$2:$A$652,"Actual",GL_Data!$F$2:$F$652,$A22,GL_Data!$D$2:$D$652,$K$18,GL_Data!$C$2:$C$652,Control!$C$4)</f>
        <v>60644.66</v>
      </c>
      <c r="C22" s="15" t="n">
        <f aca="false">SUMIFS(GL_Data!$H$2:$H$652,GL_Data!$A$2:$A$652,"Budget",GL_Data!$F$2:$F$652,$A22,GL_Data!$D$2:$D$652,$K$18,GL_Data!$C$2:$C$652,Control!$C$4)</f>
        <v>60000</v>
      </c>
      <c r="D22" s="15" t="n">
        <f aca="false">C22-B22</f>
        <v>-644.660000000004</v>
      </c>
      <c r="E22" s="16" t="n">
        <f aca="false">IF(C22=0,"",D22/ABS(C22))</f>
        <v>-0.0107443333333334</v>
      </c>
      <c r="F22" s="15" t="n">
        <f aca="false">SUMIFS(GL_Data!$H$2:$H$652,GL_Data!$A$2:$A$652,"Actual",GL_Data!$F$2:$F$652,$A22,GL_Data!$D$2:$D$652,$K$18,GL_Data!$C$2:$C$652,"&lt;="&amp;Control!$C$4)</f>
        <v>538013.39</v>
      </c>
      <c r="G22" s="15" t="n">
        <f aca="false">SUMIFS(GL_Data!$H$2:$H$652,GL_Data!$A$2:$A$652,"Budget",GL_Data!$F$2:$F$652,$A22,GL_Data!$D$2:$D$652,$K$18,GL_Data!$C$2:$C$652,"&lt;="&amp;Control!$C$4)</f>
        <v>540000</v>
      </c>
      <c r="H22" s="15" t="n">
        <f aca="false">G22-F22</f>
        <v>1986.60999999999</v>
      </c>
      <c r="I22" s="16" t="n">
        <f aca="false">IF(G22=0,"",H22/ABS(G22))</f>
        <v>0.00367890740740738</v>
      </c>
      <c r="J22" s="18" t="str">
        <f aca="false">IFERROR(IF(AND(ABS(D22)&gt;=Control!$C$5,ABS(E22)&gt;=Control!$C$6),IF(D22&gt;0,"Fav","Unfav"),""),"")</f>
        <v/>
      </c>
    </row>
    <row r="23" customFormat="false" ht="15" hidden="false" customHeight="false" outlineLevel="0" collapsed="false">
      <c r="A23" s="19" t="s">
        <v>76</v>
      </c>
      <c r="B23" s="21" t="n">
        <f aca="false">SUM(B19:B22)</f>
        <v>1249467.48</v>
      </c>
      <c r="C23" s="21" t="n">
        <f aca="false">SUM(C19:C22)</f>
        <v>1838000</v>
      </c>
      <c r="D23" s="21" t="n">
        <f aca="false">C23-B23</f>
        <v>588532.52</v>
      </c>
      <c r="E23" s="22" t="n">
        <f aca="false">IF(C23=0,"",D23/ABS(C23))</f>
        <v>0.320202676822633</v>
      </c>
      <c r="F23" s="21" t="n">
        <f aca="false">SUM(F19:F22)</f>
        <v>10908620.12</v>
      </c>
      <c r="G23" s="21" t="n">
        <f aca="false">SUM(G19:G22)</f>
        <v>11978000</v>
      </c>
      <c r="H23" s="21" t="n">
        <f aca="false">G23-F23</f>
        <v>1069379.88</v>
      </c>
      <c r="I23" s="22" t="n">
        <f aca="false">IF(G23=0,"",H23/ABS(G23))</f>
        <v>0.0892786675571881</v>
      </c>
      <c r="J23" s="23" t="str">
        <f aca="false">IFERROR(IF(AND(ABS(D23)&gt;=Control!$C$5,ABS(E23)&gt;=Control!$C$6),IF(D23&gt;0,"Fav","Unfav"),""),"")</f>
        <v>Fav</v>
      </c>
    </row>
    <row r="25" customFormat="false" ht="15" hidden="false" customHeight="false" outlineLevel="0" collapsed="false">
      <c r="A25" s="13" t="s">
        <v>77</v>
      </c>
      <c r="B25" s="14"/>
      <c r="C25" s="14"/>
      <c r="D25" s="14"/>
      <c r="E25" s="14"/>
      <c r="F25" s="14"/>
      <c r="G25" s="14"/>
      <c r="H25" s="14"/>
      <c r="I25" s="14"/>
      <c r="J25" s="14"/>
      <c r="K25" s="27" t="s">
        <v>77</v>
      </c>
    </row>
    <row r="26" customFormat="false" ht="15" hidden="false" customHeight="false" outlineLevel="0" collapsed="false">
      <c r="A26" s="3" t="s">
        <v>57</v>
      </c>
      <c r="B26" s="15" t="n">
        <f aca="false">SUMIFS(GL_Data!$H$2:$H$652,GL_Data!$A$2:$A$652,"Actual",GL_Data!$F$2:$F$652,$A26,GL_Data!$D$2:$D$652,$K$25,GL_Data!$C$2:$C$652,Control!$C$4)</f>
        <v>398382.23</v>
      </c>
      <c r="C26" s="15" t="n">
        <f aca="false">SUMIFS(GL_Data!$H$2:$H$652,GL_Data!$A$2:$A$652,"Budget",GL_Data!$F$2:$F$652,$A26,GL_Data!$D$2:$D$652,$K$25,GL_Data!$C$2:$C$652,Control!$C$4)</f>
        <v>397500</v>
      </c>
      <c r="D26" s="15" t="n">
        <f aca="false">C26-B26</f>
        <v>-882.229999999981</v>
      </c>
      <c r="E26" s="16" t="n">
        <f aca="false">IF(C26=0,"",D26/ABS(C26))</f>
        <v>-0.00221944654088046</v>
      </c>
      <c r="F26" s="15" t="n">
        <f aca="false">SUMIFS(GL_Data!$H$2:$H$652,GL_Data!$A$2:$A$652,"Actual",GL_Data!$F$2:$F$652,$A26,GL_Data!$D$2:$D$652,$K$25,GL_Data!$C$2:$C$652,"&lt;="&amp;Control!$C$4)</f>
        <v>3479427.85</v>
      </c>
      <c r="G26" s="15" t="n">
        <f aca="false">SUMIFS(GL_Data!$H$2:$H$652,GL_Data!$A$2:$A$652,"Budget",GL_Data!$F$2:$F$652,$A26,GL_Data!$D$2:$D$652,$K$25,GL_Data!$C$2:$C$652,"&lt;="&amp;Control!$C$4)</f>
        <v>3472500</v>
      </c>
      <c r="H26" s="15" t="n">
        <f aca="false">G26-F26</f>
        <v>-6927.85000000009</v>
      </c>
      <c r="I26" s="16" t="n">
        <f aca="false">IF(G26=0,"",H26/ABS(G26))</f>
        <v>-0.00199506119510442</v>
      </c>
      <c r="J26" s="18" t="str">
        <f aca="false">IFERROR(IF(AND(ABS(D26)&gt;=Control!$C$5,ABS(E26)&gt;=Control!$C$6),IF(D26&gt;0,"Fav","Unfav"),""),"")</f>
        <v/>
      </c>
    </row>
    <row r="27" customFormat="false" ht="15" hidden="false" customHeight="false" outlineLevel="0" collapsed="false">
      <c r="A27" s="3" t="s">
        <v>58</v>
      </c>
      <c r="B27" s="15" t="n">
        <f aca="false">SUMIFS(GL_Data!$H$2:$H$652,GL_Data!$A$2:$A$652,"Actual",GL_Data!$F$2:$F$652,$A27,GL_Data!$D$2:$D$652,$K$25,GL_Data!$C$2:$C$652,Control!$C$4)</f>
        <v>40056.64</v>
      </c>
      <c r="C27" s="15" t="n">
        <f aca="false">SUMIFS(GL_Data!$H$2:$H$652,GL_Data!$A$2:$A$652,"Budget",GL_Data!$F$2:$F$652,$A27,GL_Data!$D$2:$D$652,$K$25,GL_Data!$C$2:$C$652,Control!$C$4)</f>
        <v>40000</v>
      </c>
      <c r="D27" s="15" t="n">
        <f aca="false">C27-B27</f>
        <v>-56.6399999999994</v>
      </c>
      <c r="E27" s="16" t="n">
        <f aca="false">IF(C27=0,"",D27/ABS(C27))</f>
        <v>-0.00141599999999999</v>
      </c>
      <c r="F27" s="15" t="n">
        <f aca="false">SUMIFS(GL_Data!$H$2:$H$652,GL_Data!$A$2:$A$652,"Actual",GL_Data!$F$2:$F$652,$A27,GL_Data!$D$2:$D$652,$K$25,GL_Data!$C$2:$C$652,"&lt;="&amp;Control!$C$4)</f>
        <v>353267.15</v>
      </c>
      <c r="G27" s="15" t="n">
        <f aca="false">SUMIFS(GL_Data!$H$2:$H$652,GL_Data!$A$2:$A$652,"Budget",GL_Data!$F$2:$F$652,$A27,GL_Data!$D$2:$D$652,$K$25,GL_Data!$C$2:$C$652,"&lt;="&amp;Control!$C$4)</f>
        <v>360000</v>
      </c>
      <c r="H27" s="15" t="n">
        <f aca="false">G27-F27</f>
        <v>6732.84999999998</v>
      </c>
      <c r="I27" s="16" t="n">
        <f aca="false">IF(G27=0,"",H27/ABS(G27))</f>
        <v>0.018702361111111</v>
      </c>
      <c r="J27" s="18" t="str">
        <f aca="false">IFERROR(IF(AND(ABS(D27)&gt;=Control!$C$5,ABS(E27)&gt;=Control!$C$6),IF(D27&gt;0,"Fav","Unfav"),""),"")</f>
        <v/>
      </c>
    </row>
    <row r="28" customFormat="false" ht="15" hidden="false" customHeight="false" outlineLevel="0" collapsed="false">
      <c r="A28" s="3" t="s">
        <v>59</v>
      </c>
      <c r="B28" s="15" t="n">
        <f aca="false">SUMIFS(GL_Data!$H$2:$H$652,GL_Data!$A$2:$A$652,"Actual",GL_Data!$F$2:$F$652,$A28,GL_Data!$D$2:$D$652,$K$25,GL_Data!$C$2:$C$652,Control!$C$4)</f>
        <v>53752.03</v>
      </c>
      <c r="C28" s="15" t="n">
        <f aca="false">SUMIFS(GL_Data!$H$2:$H$652,GL_Data!$A$2:$A$652,"Budget",GL_Data!$F$2:$F$652,$A28,GL_Data!$D$2:$D$652,$K$25,GL_Data!$C$2:$C$652,Control!$C$4)</f>
        <v>55000</v>
      </c>
      <c r="D28" s="15" t="n">
        <f aca="false">C28-B28</f>
        <v>1247.97</v>
      </c>
      <c r="E28" s="16" t="n">
        <f aca="false">IF(C28=0,"",D28/ABS(C28))</f>
        <v>0.0226903636363637</v>
      </c>
      <c r="F28" s="15" t="n">
        <f aca="false">SUMIFS(GL_Data!$H$2:$H$652,GL_Data!$A$2:$A$652,"Actual",GL_Data!$F$2:$F$652,$A28,GL_Data!$D$2:$D$652,$K$25,GL_Data!$C$2:$C$652,"&lt;="&amp;Control!$C$4)</f>
        <v>493382.21</v>
      </c>
      <c r="G28" s="15" t="n">
        <f aca="false">SUMIFS(GL_Data!$H$2:$H$652,GL_Data!$A$2:$A$652,"Budget",GL_Data!$F$2:$F$652,$A28,GL_Data!$D$2:$D$652,$K$25,GL_Data!$C$2:$C$652,"&lt;="&amp;Control!$C$4)</f>
        <v>495000</v>
      </c>
      <c r="H28" s="15" t="n">
        <f aca="false">G28-F28</f>
        <v>1617.79000000004</v>
      </c>
      <c r="I28" s="16" t="n">
        <f aca="false">IF(G28=0,"",H28/ABS(G28))</f>
        <v>0.0032682626262627</v>
      </c>
      <c r="J28" s="18" t="str">
        <f aca="false">IFERROR(IF(AND(ABS(D28)&gt;=Control!$C$5,ABS(E28)&gt;=Control!$C$6),IF(D28&gt;0,"Fav","Unfav"),""),"")</f>
        <v/>
      </c>
    </row>
    <row r="29" customFormat="false" ht="15" hidden="false" customHeight="false" outlineLevel="0" collapsed="false">
      <c r="A29" s="19" t="s">
        <v>78</v>
      </c>
      <c r="B29" s="21" t="n">
        <f aca="false">SUM(B26:B28)</f>
        <v>492190.9</v>
      </c>
      <c r="C29" s="21" t="n">
        <f aca="false">SUM(C26:C28)</f>
        <v>492500</v>
      </c>
      <c r="D29" s="21" t="n">
        <f aca="false">C29-B29</f>
        <v>309.099999999977</v>
      </c>
      <c r="E29" s="22" t="n">
        <f aca="false">IF(C29=0,"",D29/ABS(C29))</f>
        <v>0.000627614213197922</v>
      </c>
      <c r="F29" s="21" t="n">
        <f aca="false">SUM(F26:F28)</f>
        <v>4326077.21</v>
      </c>
      <c r="G29" s="21" t="n">
        <f aca="false">SUM(G26:G28)</f>
        <v>4327500</v>
      </c>
      <c r="H29" s="21" t="n">
        <f aca="false">G29-F29</f>
        <v>1422.79000000004</v>
      </c>
      <c r="I29" s="22" t="n">
        <f aca="false">IF(G29=0,"",H29/ABS(G29))</f>
        <v>0.000328778740612371</v>
      </c>
      <c r="J29" s="23" t="str">
        <f aca="false">IFERROR(IF(AND(ABS(D29)&gt;=Control!$C$5,ABS(E29)&gt;=Control!$C$6),IF(D29&gt;0,"Fav","Unfav"),""),"")</f>
        <v/>
      </c>
    </row>
    <row r="31" customFormat="false" ht="15" hidden="false" customHeight="false" outlineLevel="0" collapsed="false">
      <c r="A31" s="13" t="s">
        <v>79</v>
      </c>
      <c r="B31" s="14"/>
      <c r="C31" s="14"/>
      <c r="D31" s="14"/>
      <c r="E31" s="14"/>
      <c r="F31" s="14"/>
      <c r="G31" s="14"/>
      <c r="H31" s="14"/>
      <c r="I31" s="14"/>
      <c r="J31" s="14"/>
      <c r="K31" s="27" t="s">
        <v>79</v>
      </c>
    </row>
    <row r="32" customFormat="false" ht="15" hidden="false" customHeight="false" outlineLevel="0" collapsed="false">
      <c r="A32" s="3" t="s">
        <v>57</v>
      </c>
      <c r="B32" s="15" t="n">
        <f aca="false">SUMIFS(GL_Data!$H$2:$H$652,GL_Data!$A$2:$A$652,"Actual",GL_Data!$F$2:$F$652,$A32,GL_Data!$D$2:$D$652,$K$31,GL_Data!$C$2:$C$652,Control!$C$4)</f>
        <v>398310.36</v>
      </c>
      <c r="C32" s="15" t="n">
        <f aca="false">SUMIFS(GL_Data!$H$2:$H$652,GL_Data!$A$2:$A$652,"Budget",GL_Data!$F$2:$F$652,$A32,GL_Data!$D$2:$D$652,$K$31,GL_Data!$C$2:$C$652,Control!$C$4)</f>
        <v>425000</v>
      </c>
      <c r="D32" s="15" t="n">
        <f aca="false">C32-B32</f>
        <v>26689.64</v>
      </c>
      <c r="E32" s="16" t="n">
        <f aca="false">IF(C32=0,"",D32/ABS(C32))</f>
        <v>0.0627991529411765</v>
      </c>
      <c r="F32" s="15" t="n">
        <f aca="false">SUMIFS(GL_Data!$H$2:$H$652,GL_Data!$A$2:$A$652,"Actual",GL_Data!$F$2:$F$652,$A32,GL_Data!$D$2:$D$652,$K$31,GL_Data!$C$2:$C$652,"&lt;="&amp;Control!$C$4)</f>
        <v>3441477</v>
      </c>
      <c r="G32" s="15" t="n">
        <f aca="false">SUMIFS(GL_Data!$H$2:$H$652,GL_Data!$A$2:$A$652,"Budget",GL_Data!$F$2:$F$652,$A32,GL_Data!$D$2:$D$652,$K$31,GL_Data!$C$2:$C$652,"&lt;="&amp;Control!$C$4)</f>
        <v>3575000</v>
      </c>
      <c r="H32" s="15" t="n">
        <f aca="false">G32-F32</f>
        <v>133523</v>
      </c>
      <c r="I32" s="16" t="n">
        <f aca="false">IF(G32=0,"",H32/ABS(G32))</f>
        <v>0.0373490909090909</v>
      </c>
      <c r="J32" s="18" t="str">
        <f aca="false">IFERROR(IF(AND(ABS(D32)&gt;=Control!$C$5,ABS(E32)&gt;=Control!$C$6),IF(D32&gt;0,"Fav","Unfav"),""),"")</f>
        <v/>
      </c>
    </row>
    <row r="33" customFormat="false" ht="15" hidden="false" customHeight="false" outlineLevel="0" collapsed="false">
      <c r="A33" s="3" t="s">
        <v>59</v>
      </c>
      <c r="B33" s="15" t="n">
        <f aca="false">SUMIFS(GL_Data!$H$2:$H$652,GL_Data!$A$2:$A$652,"Actual",GL_Data!$F$2:$F$652,$A33,GL_Data!$D$2:$D$652,$K$31,GL_Data!$C$2:$C$652,Control!$C$4)</f>
        <v>73334.48</v>
      </c>
      <c r="C33" s="15" t="n">
        <f aca="false">SUMIFS(GL_Data!$H$2:$H$652,GL_Data!$A$2:$A$652,"Budget",GL_Data!$F$2:$F$652,$A33,GL_Data!$D$2:$D$652,$K$31,GL_Data!$C$2:$C$652,Control!$C$4)</f>
        <v>70000</v>
      </c>
      <c r="D33" s="15" t="n">
        <f aca="false">C33-B33</f>
        <v>-3334.48</v>
      </c>
      <c r="E33" s="16" t="n">
        <f aca="false">IF(C33=0,"",D33/ABS(C33))</f>
        <v>-0.0476354285714285</v>
      </c>
      <c r="F33" s="15" t="n">
        <f aca="false">SUMIFS(GL_Data!$H$2:$H$652,GL_Data!$A$2:$A$652,"Actual",GL_Data!$F$2:$F$652,$A33,GL_Data!$D$2:$D$652,$K$31,GL_Data!$C$2:$C$652,"&lt;="&amp;Control!$C$4)</f>
        <v>639969.61</v>
      </c>
      <c r="G33" s="15" t="n">
        <f aca="false">SUMIFS(GL_Data!$H$2:$H$652,GL_Data!$A$2:$A$652,"Budget",GL_Data!$F$2:$F$652,$A33,GL_Data!$D$2:$D$652,$K$31,GL_Data!$C$2:$C$652,"&lt;="&amp;Control!$C$4)</f>
        <v>630000</v>
      </c>
      <c r="H33" s="15" t="n">
        <f aca="false">G33-F33</f>
        <v>-9969.60999999999</v>
      </c>
      <c r="I33" s="16" t="n">
        <f aca="false">IF(G33=0,"",H33/ABS(G33))</f>
        <v>-0.0158247777777778</v>
      </c>
      <c r="J33" s="18" t="str">
        <f aca="false">IFERROR(IF(AND(ABS(D33)&gt;=Control!$C$5,ABS(E33)&gt;=Control!$C$6),IF(D33&gt;0,"Fav","Unfav"),""),"")</f>
        <v/>
      </c>
    </row>
    <row r="34" customFormat="false" ht="15" hidden="false" customHeight="false" outlineLevel="0" collapsed="false">
      <c r="A34" s="3" t="s">
        <v>62</v>
      </c>
      <c r="B34" s="15" t="n">
        <f aca="false">SUMIFS(GL_Data!$H$2:$H$652,GL_Data!$A$2:$A$652,"Actual",GL_Data!$F$2:$F$652,$A34,GL_Data!$D$2:$D$652,$K$31,GL_Data!$C$2:$C$652,Control!$C$4)</f>
        <v>44186.32</v>
      </c>
      <c r="C34" s="15" t="n">
        <f aca="false">SUMIFS(GL_Data!$H$2:$H$652,GL_Data!$A$2:$A$652,"Budget",GL_Data!$F$2:$F$652,$A34,GL_Data!$D$2:$D$652,$K$31,GL_Data!$C$2:$C$652,Control!$C$4)</f>
        <v>45000</v>
      </c>
      <c r="D34" s="15" t="n">
        <f aca="false">C34-B34</f>
        <v>813.68</v>
      </c>
      <c r="E34" s="16" t="n">
        <f aca="false">IF(C34=0,"",D34/ABS(C34))</f>
        <v>0.0180817777777778</v>
      </c>
      <c r="F34" s="15" t="n">
        <f aca="false">SUMIFS(GL_Data!$H$2:$H$652,GL_Data!$A$2:$A$652,"Actual",GL_Data!$F$2:$F$652,$A34,GL_Data!$D$2:$D$652,$K$31,GL_Data!$C$2:$C$652,"&lt;="&amp;Control!$C$4)</f>
        <v>399831.05</v>
      </c>
      <c r="G34" s="15" t="n">
        <f aca="false">SUMIFS(GL_Data!$H$2:$H$652,GL_Data!$A$2:$A$652,"Budget",GL_Data!$F$2:$F$652,$A34,GL_Data!$D$2:$D$652,$K$31,GL_Data!$C$2:$C$652,"&lt;="&amp;Control!$C$4)</f>
        <v>405000</v>
      </c>
      <c r="H34" s="15" t="n">
        <f aca="false">G34-F34</f>
        <v>5168.95000000001</v>
      </c>
      <c r="I34" s="16" t="n">
        <f aca="false">IF(G34=0,"",H34/ABS(G34))</f>
        <v>0.0127628395061729</v>
      </c>
      <c r="J34" s="18" t="str">
        <f aca="false">IFERROR(IF(AND(ABS(D34)&gt;=Control!$C$5,ABS(E34)&gt;=Control!$C$6),IF(D34&gt;0,"Fav","Unfav"),""),"")</f>
        <v/>
      </c>
    </row>
    <row r="35" customFormat="false" ht="15" hidden="false" customHeight="false" outlineLevel="0" collapsed="false">
      <c r="A35" s="19" t="s">
        <v>80</v>
      </c>
      <c r="B35" s="21" t="n">
        <f aca="false">SUM(B32:B34)</f>
        <v>515831.16</v>
      </c>
      <c r="C35" s="21" t="n">
        <f aca="false">SUM(C32:C34)</f>
        <v>540000</v>
      </c>
      <c r="D35" s="21" t="n">
        <f aca="false">C35-B35</f>
        <v>24168.84</v>
      </c>
      <c r="E35" s="22" t="n">
        <f aca="false">IF(C35=0,"",D35/ABS(C35))</f>
        <v>0.0447571111111112</v>
      </c>
      <c r="F35" s="21" t="n">
        <f aca="false">SUM(F32:F34)</f>
        <v>4481277.66</v>
      </c>
      <c r="G35" s="21" t="n">
        <f aca="false">SUM(G32:G34)</f>
        <v>4610000</v>
      </c>
      <c r="H35" s="21" t="n">
        <f aca="false">G35-F35</f>
        <v>128722.34</v>
      </c>
      <c r="I35" s="22" t="n">
        <f aca="false">IF(G35=0,"",H35/ABS(G35))</f>
        <v>0.0279224164859002</v>
      </c>
      <c r="J35" s="23" t="str">
        <f aca="false">IFERROR(IF(AND(ABS(D35)&gt;=Control!$C$5,ABS(E35)&gt;=Control!$C$6),IF(D35&gt;0,"Fav","Unfav"),""),"")</f>
        <v/>
      </c>
    </row>
    <row r="37" customFormat="false" ht="15" hidden="false" customHeight="false" outlineLevel="0" collapsed="false">
      <c r="A37" s="13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27" t="s">
        <v>81</v>
      </c>
    </row>
    <row r="38" customFormat="false" ht="15" hidden="false" customHeight="false" outlineLevel="0" collapsed="false">
      <c r="A38" s="3" t="s">
        <v>57</v>
      </c>
      <c r="B38" s="15" t="n">
        <f aca="false">SUMIFS(GL_Data!$H$2:$H$652,GL_Data!$A$2:$A$652,"Actual",GL_Data!$F$2:$F$652,$A38,GL_Data!$D$2:$D$652,$K$37,GL_Data!$C$2:$C$652,Control!$C$4)</f>
        <v>449507.02</v>
      </c>
      <c r="C38" s="15" t="n">
        <f aca="false">SUMIFS(GL_Data!$H$2:$H$652,GL_Data!$A$2:$A$652,"Budget",GL_Data!$F$2:$F$652,$A38,GL_Data!$D$2:$D$652,$K$37,GL_Data!$C$2:$C$652,Control!$C$4)</f>
        <v>445500</v>
      </c>
      <c r="D38" s="15" t="n">
        <f aca="false">C38-B38</f>
        <v>-4007.02000000002</v>
      </c>
      <c r="E38" s="16" t="n">
        <f aca="false">IF(C38=0,"",D38/ABS(C38))</f>
        <v>-0.00899443322109993</v>
      </c>
      <c r="F38" s="15" t="n">
        <f aca="false">SUMIFS(GL_Data!$H$2:$H$652,GL_Data!$A$2:$A$652,"Actual",GL_Data!$F$2:$F$652,$A38,GL_Data!$D$2:$D$652,$K$37,GL_Data!$C$2:$C$652,"&lt;="&amp;Control!$C$4)</f>
        <v>3974643.31</v>
      </c>
      <c r="G38" s="15" t="n">
        <f aca="false">SUMIFS(GL_Data!$H$2:$H$652,GL_Data!$A$2:$A$652,"Budget",GL_Data!$F$2:$F$652,$A38,GL_Data!$D$2:$D$652,$K$37,GL_Data!$C$2:$C$652,"&lt;="&amp;Control!$C$4)</f>
        <v>3969000</v>
      </c>
      <c r="H38" s="15" t="n">
        <f aca="false">G38-F38</f>
        <v>-5643.31000000006</v>
      </c>
      <c r="I38" s="16" t="n">
        <f aca="false">IF(G38=0,"",H38/ABS(G38))</f>
        <v>-0.00142184681279921</v>
      </c>
      <c r="J38" s="18" t="str">
        <f aca="false">IFERROR(IF(AND(ABS(D38)&gt;=Control!$C$5,ABS(E38)&gt;=Control!$C$6),IF(D38&gt;0,"Fav","Unfav"),""),"")</f>
        <v/>
      </c>
    </row>
    <row r="39" customFormat="false" ht="15" hidden="false" customHeight="false" outlineLevel="0" collapsed="false">
      <c r="A39" s="3" t="s">
        <v>59</v>
      </c>
      <c r="B39" s="15" t="n">
        <f aca="false">SUMIFS(GL_Data!$H$2:$H$652,GL_Data!$A$2:$A$652,"Actual",GL_Data!$F$2:$F$652,$A39,GL_Data!$D$2:$D$652,$K$37,GL_Data!$C$2:$C$652,Control!$C$4)</f>
        <v>30005.42</v>
      </c>
      <c r="C39" s="15" t="n">
        <f aca="false">SUMIFS(GL_Data!$H$2:$H$652,GL_Data!$A$2:$A$652,"Budget",GL_Data!$F$2:$F$652,$A39,GL_Data!$D$2:$D$652,$K$37,GL_Data!$C$2:$C$652,Control!$C$4)</f>
        <v>30000</v>
      </c>
      <c r="D39" s="15" t="n">
        <f aca="false">C39-B39</f>
        <v>-5.41999999999825</v>
      </c>
      <c r="E39" s="16" t="n">
        <f aca="false">IF(C39=0,"",D39/ABS(C39))</f>
        <v>-0.000180666666666608</v>
      </c>
      <c r="F39" s="15" t="n">
        <f aca="false">SUMIFS(GL_Data!$H$2:$H$652,GL_Data!$A$2:$A$652,"Actual",GL_Data!$F$2:$F$652,$A39,GL_Data!$D$2:$D$652,$K$37,GL_Data!$C$2:$C$652,"&lt;="&amp;Control!$C$4)</f>
        <v>268911.47</v>
      </c>
      <c r="G39" s="15" t="n">
        <f aca="false">SUMIFS(GL_Data!$H$2:$H$652,GL_Data!$A$2:$A$652,"Budget",GL_Data!$F$2:$F$652,$A39,GL_Data!$D$2:$D$652,$K$37,GL_Data!$C$2:$C$652,"&lt;="&amp;Control!$C$4)</f>
        <v>270000</v>
      </c>
      <c r="H39" s="15" t="n">
        <f aca="false">G39-F39</f>
        <v>1088.53000000003</v>
      </c>
      <c r="I39" s="16" t="n">
        <f aca="false">IF(G39=0,"",H39/ABS(G39))</f>
        <v>0.0040315925925927</v>
      </c>
      <c r="J39" s="18" t="str">
        <f aca="false">IFERROR(IF(AND(ABS(D39)&gt;=Control!$C$5,ABS(E39)&gt;=Control!$C$6),IF(D39&gt;0,"Fav","Unfav"),""),"")</f>
        <v/>
      </c>
    </row>
    <row r="40" customFormat="false" ht="15" hidden="false" customHeight="false" outlineLevel="0" collapsed="false">
      <c r="A40" s="3" t="s">
        <v>61</v>
      </c>
      <c r="B40" s="15" t="n">
        <f aca="false">SUMIFS(GL_Data!$H$2:$H$652,GL_Data!$A$2:$A$652,"Actual",GL_Data!$F$2:$F$652,$A40,GL_Data!$D$2:$D$652,$K$37,GL_Data!$C$2:$C$652,Control!$C$4)</f>
        <v>10027.69</v>
      </c>
      <c r="C40" s="15" t="n">
        <f aca="false">SUMIFS(GL_Data!$H$2:$H$652,GL_Data!$A$2:$A$652,"Budget",GL_Data!$F$2:$F$652,$A40,GL_Data!$D$2:$D$652,$K$37,GL_Data!$C$2:$C$652,Control!$C$4)</f>
        <v>10000</v>
      </c>
      <c r="D40" s="15" t="n">
        <f aca="false">C40-B40</f>
        <v>-27.6900000000005</v>
      </c>
      <c r="E40" s="16" t="n">
        <f aca="false">IF(C40=0,"",D40/ABS(C40))</f>
        <v>-0.00276900000000005</v>
      </c>
      <c r="F40" s="15" t="n">
        <f aca="false">SUMIFS(GL_Data!$H$2:$H$652,GL_Data!$A$2:$A$652,"Actual",GL_Data!$F$2:$F$652,$A40,GL_Data!$D$2:$D$652,$K$37,GL_Data!$C$2:$C$652,"&lt;="&amp;Control!$C$4)</f>
        <v>89952.88</v>
      </c>
      <c r="G40" s="15" t="n">
        <f aca="false">SUMIFS(GL_Data!$H$2:$H$652,GL_Data!$A$2:$A$652,"Budget",GL_Data!$F$2:$F$652,$A40,GL_Data!$D$2:$D$652,$K$37,GL_Data!$C$2:$C$652,"&lt;="&amp;Control!$C$4)</f>
        <v>90000</v>
      </c>
      <c r="H40" s="15" t="n">
        <f aca="false">G40-F40</f>
        <v>47.1199999999953</v>
      </c>
      <c r="I40" s="16" t="n">
        <f aca="false">IF(G40=0,"",H40/ABS(G40))</f>
        <v>0.000523555555555504</v>
      </c>
      <c r="J40" s="18" t="str">
        <f aca="false">IFERROR(IF(AND(ABS(D40)&gt;=Control!$C$5,ABS(E40)&gt;=Control!$C$6),IF(D40&gt;0,"Fav","Unfav"),""),"")</f>
        <v/>
      </c>
    </row>
    <row r="41" customFormat="false" ht="15" hidden="false" customHeight="false" outlineLevel="0" collapsed="false">
      <c r="A41" s="3" t="s">
        <v>62</v>
      </c>
      <c r="B41" s="15" t="n">
        <f aca="false">SUMIFS(GL_Data!$H$2:$H$652,GL_Data!$A$2:$A$652,"Actual",GL_Data!$F$2:$F$652,$A41,GL_Data!$D$2:$D$652,$K$37,GL_Data!$C$2:$C$652,Control!$C$4)</f>
        <v>292910.65</v>
      </c>
      <c r="C41" s="15" t="n">
        <f aca="false">SUMIFS(GL_Data!$H$2:$H$652,GL_Data!$A$2:$A$652,"Budget",GL_Data!$F$2:$F$652,$A41,GL_Data!$D$2:$D$652,$K$37,GL_Data!$C$2:$C$652,Control!$C$4)</f>
        <v>120000</v>
      </c>
      <c r="D41" s="15" t="n">
        <f aca="false">C41-B41</f>
        <v>-172910.65</v>
      </c>
      <c r="E41" s="16" t="n">
        <f aca="false">IF(C41=0,"",D41/ABS(C41))</f>
        <v>-1.44092208333333</v>
      </c>
      <c r="F41" s="15" t="n">
        <f aca="false">SUMIFS(GL_Data!$H$2:$H$652,GL_Data!$A$2:$A$652,"Actual",GL_Data!$F$2:$F$652,$A41,GL_Data!$D$2:$D$652,$K$37,GL_Data!$C$2:$C$652,"&lt;="&amp;Control!$C$4)</f>
        <v>1325782.24</v>
      </c>
      <c r="G41" s="15" t="n">
        <f aca="false">SUMIFS(GL_Data!$H$2:$H$652,GL_Data!$A$2:$A$652,"Budget",GL_Data!$F$2:$F$652,$A41,GL_Data!$D$2:$D$652,$K$37,GL_Data!$C$2:$C$652,"&lt;="&amp;Control!$C$4)</f>
        <v>1080000</v>
      </c>
      <c r="H41" s="15" t="n">
        <f aca="false">G41-F41</f>
        <v>-245782.24</v>
      </c>
      <c r="I41" s="16" t="n">
        <f aca="false">IF(G41=0,"",H41/ABS(G41))</f>
        <v>-0.227576148148148</v>
      </c>
      <c r="J41" s="18" t="str">
        <f aca="false">IFERROR(IF(AND(ABS(D41)&gt;=Control!$C$5,ABS(E41)&gt;=Control!$C$6),IF(D41&gt;0,"Fav","Unfav"),""),"")</f>
        <v>Unfav</v>
      </c>
    </row>
    <row r="42" customFormat="false" ht="15" hidden="false" customHeight="false" outlineLevel="0" collapsed="false">
      <c r="A42" s="3" t="s">
        <v>63</v>
      </c>
      <c r="B42" s="15" t="n">
        <f aca="false">SUMIFS(GL_Data!$H$2:$H$652,GL_Data!$A$2:$A$652,"Actual",GL_Data!$F$2:$F$652,$A42,GL_Data!$D$2:$D$652,$K$37,GL_Data!$C$2:$C$652,Control!$C$4)</f>
        <v>250737.72</v>
      </c>
      <c r="C42" s="15" t="n">
        <f aca="false">SUMIFS(GL_Data!$H$2:$H$652,GL_Data!$A$2:$A$652,"Budget",GL_Data!$F$2:$F$652,$A42,GL_Data!$D$2:$D$652,$K$37,GL_Data!$C$2:$C$652,Control!$C$4)</f>
        <v>260000</v>
      </c>
      <c r="D42" s="15" t="n">
        <f aca="false">C42-B42</f>
        <v>9262.28</v>
      </c>
      <c r="E42" s="16" t="n">
        <f aca="false">IF(C42=0,"",D42/ABS(C42))</f>
        <v>0.0356241538461538</v>
      </c>
      <c r="F42" s="15" t="n">
        <f aca="false">SUMIFS(GL_Data!$H$2:$H$652,GL_Data!$A$2:$A$652,"Actual",GL_Data!$F$2:$F$652,$A42,GL_Data!$D$2:$D$652,$K$37,GL_Data!$C$2:$C$652,"&lt;="&amp;Control!$C$4)</f>
        <v>2338726.88</v>
      </c>
      <c r="G42" s="15" t="n">
        <f aca="false">SUMIFS(GL_Data!$H$2:$H$652,GL_Data!$A$2:$A$652,"Budget",GL_Data!$F$2:$F$652,$A42,GL_Data!$D$2:$D$652,$K$37,GL_Data!$C$2:$C$652,"&lt;="&amp;Control!$C$4)</f>
        <v>2340000</v>
      </c>
      <c r="H42" s="15" t="n">
        <f aca="false">G42-F42</f>
        <v>1273.12000000011</v>
      </c>
      <c r="I42" s="16" t="n">
        <f aca="false">IF(G42=0,"",H42/ABS(G42))</f>
        <v>0.000544068376068424</v>
      </c>
      <c r="J42" s="18" t="str">
        <f aca="false">IFERROR(IF(AND(ABS(D42)&gt;=Control!$C$5,ABS(E42)&gt;=Control!$C$6),IF(D42&gt;0,"Fav","Unfav"),""),"")</f>
        <v/>
      </c>
    </row>
    <row r="43" customFormat="false" ht="15" hidden="false" customHeight="false" outlineLevel="0" collapsed="false">
      <c r="A43" s="19" t="s">
        <v>82</v>
      </c>
      <c r="B43" s="21" t="n">
        <f aca="false">SUM(B38:B42)</f>
        <v>1033188.5</v>
      </c>
      <c r="C43" s="21" t="n">
        <f aca="false">SUM(C38:C42)</f>
        <v>865500</v>
      </c>
      <c r="D43" s="21" t="n">
        <f aca="false">C43-B43</f>
        <v>-167688.5</v>
      </c>
      <c r="E43" s="22" t="n">
        <f aca="false">IF(C43=0,"",D43/ABS(C43))</f>
        <v>-0.193747544771808</v>
      </c>
      <c r="F43" s="21" t="n">
        <f aca="false">SUM(F38:F42)</f>
        <v>7998016.78</v>
      </c>
      <c r="G43" s="21" t="n">
        <f aca="false">SUM(G38:G42)</f>
        <v>7749000</v>
      </c>
      <c r="H43" s="21" t="n">
        <f aca="false">G43-F43</f>
        <v>-249016.78</v>
      </c>
      <c r="I43" s="22" t="n">
        <f aca="false">IF(G43=0,"",H43/ABS(G43))</f>
        <v>-0.032135343915344</v>
      </c>
      <c r="J43" s="23" t="str">
        <f aca="false">IFERROR(IF(AND(ABS(D43)&gt;=Control!$C$5,ABS(E43)&gt;=Control!$C$6),IF(D43&gt;0,"Fav","Unfav"),""),"")</f>
        <v>Unfav</v>
      </c>
    </row>
    <row r="45" customFormat="false" ht="15" hidden="false" customHeight="false" outlineLevel="0" collapsed="false">
      <c r="A45" s="19" t="s">
        <v>64</v>
      </c>
      <c r="B45" s="21" t="n">
        <f aca="false">B10+B16+B23+B29+B35+B43</f>
        <v>6187828.48</v>
      </c>
      <c r="C45" s="21" t="n">
        <f aca="false">C10+C16+C23+C29+C35+C43</f>
        <v>6627000</v>
      </c>
      <c r="D45" s="21" t="n">
        <f aca="false">C45-B45</f>
        <v>439171.52</v>
      </c>
      <c r="E45" s="22" t="n">
        <f aca="false">IF(C45=0,"",D45/ABS(C45))</f>
        <v>0.0662700347065036</v>
      </c>
      <c r="F45" s="21" t="n">
        <f aca="false">F10+F16+F23+F29+F35+F43</f>
        <v>53090776.83</v>
      </c>
      <c r="G45" s="21" t="n">
        <f aca="false">G10+G16+G23+G29+G35+G43</f>
        <v>53542500</v>
      </c>
      <c r="H45" s="21" t="n">
        <f aca="false">G45-F45</f>
        <v>451723.170000002</v>
      </c>
      <c r="I45" s="22" t="n">
        <f aca="false">IF(G45=0,"",H45/ABS(G45))</f>
        <v>0.00843672166970167</v>
      </c>
      <c r="J45" s="23" t="str">
        <f aca="false">IFERROR(IF(AND(ABS(D45)&gt;=Control!$C$5,ABS(E45)&gt;=Control!$C$6),IF(D45&gt;0,"Fav","Unfav"),""),"")</f>
        <v>Fav</v>
      </c>
    </row>
  </sheetData>
  <conditionalFormatting sqref="J5:J45">
    <cfRule type="cellIs" priority="2" operator="equal" aboveAverage="0" equalAverage="0" bottom="0" percent="0" rank="0" text="" dxfId="0">
      <formula>"Unfav"</formula>
    </cfRule>
    <cfRule type="cellIs" priority="3" operator="equal" aboveAverage="0" equalAverage="0" bottom="0" percent="0" rank="0" text="" dxfId="1">
      <formula>"Fav"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5" min="4" style="0" width="15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11" min="9" style="0" width="13"/>
    <col collapsed="false" customWidth="true" hidden="false" outlineLevel="0" max="12" min="12" style="0" width="14"/>
    <col collapsed="false" customWidth="true" hidden="false" outlineLevel="0" max="13" min="13" style="0" width="8"/>
  </cols>
  <sheetData>
    <row r="1" customFormat="false" ht="17.35" hidden="false" customHeight="false" outlineLevel="0" collapsed="false">
      <c r="A1" s="1" t="s">
        <v>83</v>
      </c>
    </row>
    <row r="2" customFormat="false" ht="15" hidden="false" customHeight="false" outlineLevel="0" collapsed="false">
      <c r="A2" s="2" t="s">
        <v>84</v>
      </c>
    </row>
    <row r="4" customFormat="false" ht="15" hidden="false" customHeight="false" outlineLevel="0" collapsed="false">
      <c r="A4" s="5" t="s">
        <v>85</v>
      </c>
      <c r="B4" s="9" t="str">
        <f aca="false">Control!D4</f>
        <v>September 2026</v>
      </c>
    </row>
    <row r="5" customFormat="false" ht="30" hidden="false" customHeight="true" outlineLevel="0" collapsed="false">
      <c r="A5" s="11" t="s">
        <v>73</v>
      </c>
      <c r="B5" s="12" t="s">
        <v>86</v>
      </c>
      <c r="C5" s="12" t="s">
        <v>87</v>
      </c>
      <c r="D5" s="12" t="s">
        <v>88</v>
      </c>
      <c r="E5" s="12" t="s">
        <v>89</v>
      </c>
      <c r="F5" s="12" t="s">
        <v>90</v>
      </c>
      <c r="G5" s="12" t="s">
        <v>91</v>
      </c>
      <c r="H5" s="12" t="s">
        <v>92</v>
      </c>
      <c r="I5" s="12" t="s">
        <v>93</v>
      </c>
      <c r="J5" s="12" t="s">
        <v>94</v>
      </c>
      <c r="K5" s="12" t="s">
        <v>95</v>
      </c>
      <c r="L5" s="12" t="s">
        <v>96</v>
      </c>
      <c r="M5" s="12" t="s">
        <v>97</v>
      </c>
    </row>
    <row r="6" customFormat="false" ht="15" hidden="false" customHeight="false" outlineLevel="0" collapsed="false">
      <c r="A6" s="3" t="s">
        <v>41</v>
      </c>
      <c r="B6" s="15" t="n">
        <f aca="false">SUMIFS(Drivers!$D$2:$D$49,Drivers!$C$2:$C$49,$A6,Drivers!$B$2:$B$49,Control!$C$4)</f>
        <v>286034000</v>
      </c>
      <c r="C6" s="15" t="n">
        <f aca="false">SUMIFS(Drivers!$F$2:$F$49,Drivers!$C$2:$C$49,$A6,Drivers!$B$2:$B$49,Control!$C$4)</f>
        <v>271414000</v>
      </c>
      <c r="D6" s="15" t="n">
        <f aca="false">SUMIFS(GL_Data!$H$2:$H$652,GL_Data!$A$2:$A$652,"Budget",GL_Data!$F$2:$F$652,$A6,GL_Data!$C$2:$C$652,Control!$C$4)</f>
        <v>8294986</v>
      </c>
      <c r="E6" s="15" t="n">
        <f aca="false">SUMIFS(GL_Data!$H$2:$H$652,GL_Data!$A$2:$A$652,"Actual",GL_Data!$F$2:$F$652,$A6,GL_Data!$C$2:$C$652,Control!$C$4)</f>
        <v>7795824.32</v>
      </c>
      <c r="F6" s="28" t="n">
        <f aca="false">IFERROR(D6/B6,0)</f>
        <v>0.029</v>
      </c>
      <c r="G6" s="28" t="n">
        <f aca="false">IFERROR(E6/C6,0)</f>
        <v>0.0287229999926312</v>
      </c>
      <c r="H6" s="29" t="n">
        <f aca="false">IFERROR(B6/$B$10,0)</f>
        <v>0.343264004646714</v>
      </c>
      <c r="I6" s="15" t="n">
        <f aca="false">($C$10-$B$10)*H6*F6</f>
        <v>560536.732291903</v>
      </c>
      <c r="J6" s="15" t="n">
        <f aca="false">(C6-$C$10*H6)*F6</f>
        <v>-984516.732291904</v>
      </c>
      <c r="K6" s="15" t="n">
        <f aca="false">C6*(G6-F6)</f>
        <v>-75181.6800000001</v>
      </c>
      <c r="L6" s="15" t="n">
        <f aca="false">E6-D6</f>
        <v>-499161.68</v>
      </c>
      <c r="M6" s="15" t="n">
        <f aca="false">ROUND(I6+J6+K6-L6,2)</f>
        <v>0</v>
      </c>
    </row>
    <row r="7" customFormat="false" ht="15" hidden="false" customHeight="false" outlineLevel="0" collapsed="false">
      <c r="A7" s="3" t="s">
        <v>42</v>
      </c>
      <c r="B7" s="15" t="n">
        <f aca="false">SUMIFS(Drivers!$D$2:$D$49,Drivers!$C$2:$C$49,$A7,Drivers!$B$2:$B$49,Control!$C$4)</f>
        <v>337948000</v>
      </c>
      <c r="C7" s="15" t="n">
        <f aca="false">SUMIFS(Drivers!$F$2:$F$49,Drivers!$C$2:$C$49,$A7,Drivers!$B$2:$B$49,Control!$C$4)</f>
        <v>394200000</v>
      </c>
      <c r="D7" s="15" t="n">
        <f aca="false">SUMIFS(GL_Data!$H$2:$H$652,GL_Data!$A$2:$A$652,"Budget",GL_Data!$F$2:$F$652,$A7,GL_Data!$C$2:$C$652,Control!$C$4)</f>
        <v>7603830</v>
      </c>
      <c r="E7" s="15" t="n">
        <f aca="false">SUMIFS(GL_Data!$H$2:$H$652,GL_Data!$A$2:$A$652,"Actual",GL_Data!$F$2:$F$652,$A7,GL_Data!$C$2:$C$652,Control!$C$4)</f>
        <v>8483972.4</v>
      </c>
      <c r="F7" s="28" t="n">
        <f aca="false">IFERROR(D7/B7,0)</f>
        <v>0.0225</v>
      </c>
      <c r="G7" s="28" t="n">
        <f aca="false">IFERROR(E7/C7,0)</f>
        <v>0.021522</v>
      </c>
      <c r="H7" s="29" t="n">
        <f aca="false">IFERROR(B7/$B$10,0)</f>
        <v>0.405565016195095</v>
      </c>
      <c r="I7" s="15" t="n">
        <f aca="false">($C$10-$B$10)*H7*F7</f>
        <v>513831.611180916</v>
      </c>
      <c r="J7" s="15" t="n">
        <f aca="false">(C7-$C$10*H7)*F7</f>
        <v>751838.388819084</v>
      </c>
      <c r="K7" s="15" t="n">
        <f aca="false">C7*(G7-F7)</f>
        <v>-385527.6</v>
      </c>
      <c r="L7" s="15" t="n">
        <f aca="false">E7-D7</f>
        <v>880142.4</v>
      </c>
      <c r="M7" s="15" t="n">
        <f aca="false">ROUND(I7+J7+K7-L7,2)</f>
        <v>0</v>
      </c>
    </row>
    <row r="8" customFormat="false" ht="15" hidden="false" customHeight="false" outlineLevel="0" collapsed="false">
      <c r="A8" s="3" t="s">
        <v>43</v>
      </c>
      <c r="B8" s="15" t="n">
        <f aca="false">SUMIFS(Drivers!$D$2:$D$49,Drivers!$C$2:$C$49,$A8,Drivers!$B$2:$B$49,Control!$C$4)</f>
        <v>162429000</v>
      </c>
      <c r="C8" s="15" t="n">
        <f aca="false">SUMIFS(Drivers!$F$2:$F$49,Drivers!$C$2:$C$49,$A8,Drivers!$B$2:$B$49,Control!$C$4)</f>
        <v>162554000</v>
      </c>
      <c r="D8" s="15" t="n">
        <f aca="false">SUMIFS(GL_Data!$H$2:$H$652,GL_Data!$A$2:$A$652,"Budget",GL_Data!$F$2:$F$652,$A8,GL_Data!$C$2:$C$652,Control!$C$4)</f>
        <v>730930.5</v>
      </c>
      <c r="E8" s="15" t="n">
        <f aca="false">SUMIFS(GL_Data!$H$2:$H$652,GL_Data!$A$2:$A$652,"Actual",GL_Data!$F$2:$F$652,$A8,GL_Data!$C$2:$C$652,Control!$C$4)</f>
        <v>732143.22</v>
      </c>
      <c r="F8" s="28" t="n">
        <f aca="false">IFERROR(D8/B8,0)</f>
        <v>0.0045</v>
      </c>
      <c r="G8" s="28" t="n">
        <f aca="false">IFERROR(E8/C8,0)</f>
        <v>0.00450400002460721</v>
      </c>
      <c r="H8" s="29" t="n">
        <f aca="false">IFERROR(B8/$B$10,0)</f>
        <v>0.194927977131254</v>
      </c>
      <c r="I8" s="15" t="n">
        <f aca="false">($C$10-$B$10)*H8*F8</f>
        <v>49392.897589277</v>
      </c>
      <c r="J8" s="15" t="n">
        <f aca="false">(C8-$C$10*H8)*F8</f>
        <v>-48830.3975892769</v>
      </c>
      <c r="K8" s="15" t="n">
        <f aca="false">C8*(G8-F8)</f>
        <v>650.219999999996</v>
      </c>
      <c r="L8" s="15" t="n">
        <f aca="false">E8-D8</f>
        <v>1212.71999999997</v>
      </c>
      <c r="M8" s="15" t="n">
        <f aca="false">ROUND(I8+J8+K8-L8,2)</f>
        <v>0</v>
      </c>
    </row>
    <row r="9" customFormat="false" ht="15" hidden="false" customHeight="false" outlineLevel="0" collapsed="false">
      <c r="A9" s="3" t="s">
        <v>44</v>
      </c>
      <c r="B9" s="15" t="n">
        <f aca="false">SUMIFS(Drivers!$D$2:$D$49,Drivers!$C$2:$C$49,$A9,Drivers!$B$2:$B$49,Control!$C$4)</f>
        <v>46866000</v>
      </c>
      <c r="C9" s="15" t="n">
        <f aca="false">SUMIFS(Drivers!$F$2:$F$49,Drivers!$C$2:$C$49,$A9,Drivers!$B$2:$B$49,Control!$C$4)</f>
        <v>61418000</v>
      </c>
      <c r="D9" s="15" t="n">
        <f aca="false">SUMIFS(GL_Data!$H$2:$H$652,GL_Data!$A$2:$A$652,"Budget",GL_Data!$F$2:$F$652,$A9,GL_Data!$C$2:$C$652,Control!$C$4)</f>
        <v>468660</v>
      </c>
      <c r="E9" s="15" t="n">
        <f aca="false">SUMIFS(GL_Data!$H$2:$H$652,GL_Data!$A$2:$A$652,"Actual",GL_Data!$F$2:$F$652,$A9,GL_Data!$C$2:$C$652,Control!$C$4)</f>
        <v>616145.38</v>
      </c>
      <c r="F9" s="28" t="n">
        <f aca="false">IFERROR(D9/B9,0)</f>
        <v>0.01</v>
      </c>
      <c r="G9" s="28" t="n">
        <f aca="false">IFERROR(E9/C9,0)</f>
        <v>0.0100320000651275</v>
      </c>
      <c r="H9" s="29" t="n">
        <f aca="false">IFERROR(B9/$B$10,0)</f>
        <v>0.056243002026937</v>
      </c>
      <c r="I9" s="15" t="n">
        <f aca="false">($C$10-$B$10)*H9*F9</f>
        <v>31669.872011348</v>
      </c>
      <c r="J9" s="15" t="n">
        <f aca="false">(C9-$C$10*H9)*F9</f>
        <v>113850.127988652</v>
      </c>
      <c r="K9" s="15" t="n">
        <f aca="false">C9*(G9-F9)</f>
        <v>1965.38000000003</v>
      </c>
      <c r="L9" s="15" t="n">
        <f aca="false">E9-D9</f>
        <v>147485.38</v>
      </c>
      <c r="M9" s="15" t="n">
        <f aca="false">ROUND(I9+J9+K9-L9,2)</f>
        <v>0</v>
      </c>
    </row>
    <row r="10" customFormat="false" ht="15" hidden="false" customHeight="false" outlineLevel="0" collapsed="false">
      <c r="A10" s="5" t="s">
        <v>98</v>
      </c>
      <c r="B10" s="21" t="n">
        <f aca="false">SUM(B6:B9)</f>
        <v>833277000</v>
      </c>
      <c r="C10" s="21" t="n">
        <f aca="false">SUM(C6:C9)</f>
        <v>889586000</v>
      </c>
      <c r="D10" s="21" t="n">
        <f aca="false">SUM(D6:D9)</f>
        <v>17098406.5</v>
      </c>
      <c r="E10" s="21" t="n">
        <f aca="false">SUM(E6:E9)</f>
        <v>17628085.32</v>
      </c>
      <c r="F10" s="30" t="n">
        <f aca="false">IFERROR(D10/B10,0)</f>
        <v>0.0205194749165044</v>
      </c>
      <c r="G10" s="30" t="n">
        <f aca="false">IFERROR(E10/C10,0)</f>
        <v>0.0198160552436752</v>
      </c>
      <c r="H10" s="31" t="n">
        <f aca="false">SUM(H6:H9)</f>
        <v>1</v>
      </c>
      <c r="I10" s="21" t="n">
        <f aca="false">SUM(I6:I9)</f>
        <v>1155431.11307344</v>
      </c>
      <c r="J10" s="21" t="n">
        <f aca="false">SUM(J6:J9)</f>
        <v>-167658.613073444</v>
      </c>
      <c r="K10" s="21" t="n">
        <f aca="false">SUM(K6:K9)</f>
        <v>-458093.68</v>
      </c>
      <c r="L10" s="21" t="n">
        <f aca="false">SUM(L6:L9)</f>
        <v>529678.820000001</v>
      </c>
      <c r="M10" s="21" t="n">
        <f aca="false">SUM(M6:M9)</f>
        <v>0</v>
      </c>
    </row>
    <row r="13" customFormat="false" ht="15" hidden="false" customHeight="false" outlineLevel="0" collapsed="false">
      <c r="A13" s="5" t="s">
        <v>30</v>
      </c>
      <c r="B13" s="9" t="str">
        <f aca="false">"Jan - "&amp;Control!D4</f>
        <v>Jan - September 2026</v>
      </c>
    </row>
    <row r="14" customFormat="false" ht="30" hidden="false" customHeight="true" outlineLevel="0" collapsed="false">
      <c r="A14" s="11" t="s">
        <v>73</v>
      </c>
      <c r="B14" s="12" t="s">
        <v>86</v>
      </c>
      <c r="C14" s="12" t="s">
        <v>87</v>
      </c>
      <c r="D14" s="12" t="s">
        <v>88</v>
      </c>
      <c r="E14" s="12" t="s">
        <v>89</v>
      </c>
      <c r="F14" s="12" t="s">
        <v>90</v>
      </c>
      <c r="G14" s="12" t="s">
        <v>91</v>
      </c>
      <c r="H14" s="12" t="s">
        <v>92</v>
      </c>
      <c r="I14" s="12" t="s">
        <v>93</v>
      </c>
      <c r="J14" s="12" t="s">
        <v>94</v>
      </c>
      <c r="K14" s="12" t="s">
        <v>95</v>
      </c>
      <c r="L14" s="12" t="s">
        <v>96</v>
      </c>
      <c r="M14" s="12" t="s">
        <v>97</v>
      </c>
    </row>
    <row r="15" customFormat="false" ht="15" hidden="false" customHeight="false" outlineLevel="0" collapsed="false">
      <c r="A15" s="3" t="s">
        <v>41</v>
      </c>
      <c r="B15" s="15" t="n">
        <f aca="false">SUMIFS(Drivers!$D$2:$D$49,Drivers!$C$2:$C$49,$A15,Drivers!$B$2:$B$49,"&lt;="&amp;Control!$C$4)</f>
        <v>2495923000</v>
      </c>
      <c r="C15" s="15" t="n">
        <f aca="false">SUMIFS(Drivers!$F$2:$F$49,Drivers!$C$2:$C$49,$A15,Drivers!$B$2:$B$49,"&lt;="&amp;Control!$C$4)</f>
        <v>2413584000</v>
      </c>
      <c r="D15" s="15" t="n">
        <f aca="false">SUMIFS(GL_Data!$H$2:$H$652,GL_Data!$A$2:$A$652,"Budget",GL_Data!$F$2:$F$652,$A15,GL_Data!$C$2:$C$652,"&lt;="&amp;Control!$C$4)</f>
        <v>72381767</v>
      </c>
      <c r="E15" s="15" t="n">
        <f aca="false">SUMIFS(GL_Data!$H$2:$H$652,GL_Data!$A$2:$A$652,"Actual",GL_Data!$F$2:$F$652,$A15,GL_Data!$C$2:$C$652,"&lt;="&amp;Control!$C$4)</f>
        <v>69922696.88</v>
      </c>
      <c r="F15" s="28" t="n">
        <f aca="false">IFERROR(D15/B15,0)</f>
        <v>0.029</v>
      </c>
      <c r="G15" s="28" t="n">
        <f aca="false">IFERROR(E15/C15,0)</f>
        <v>0.0289704840933649</v>
      </c>
      <c r="H15" s="29" t="n">
        <f aca="false">IFERROR(B15/$B$19,0)</f>
        <v>0.344912201521171</v>
      </c>
      <c r="I15" s="15" t="n">
        <f aca="false">($C$19-$B$19)*H15*F15</f>
        <v>2435497.48650331</v>
      </c>
      <c r="J15" s="15" t="n">
        <f aca="false">(C15-$C$19*H15)*F15</f>
        <v>-4823328.4865033</v>
      </c>
      <c r="K15" s="15" t="n">
        <f aca="false">C15*(G15-F15)</f>
        <v>-71239.1200000074</v>
      </c>
      <c r="L15" s="15" t="n">
        <f aca="false">E15-D15</f>
        <v>-2459070.12000001</v>
      </c>
      <c r="M15" s="15" t="n">
        <f aca="false">ROUND(I15+J15+K15-L15,2)</f>
        <v>0</v>
      </c>
    </row>
    <row r="16" customFormat="false" ht="15" hidden="false" customHeight="false" outlineLevel="0" collapsed="false">
      <c r="A16" s="3" t="s">
        <v>42</v>
      </c>
      <c r="B16" s="15" t="n">
        <f aca="false">SUMIFS(Drivers!$D$2:$D$49,Drivers!$C$2:$C$49,$A16,Drivers!$B$2:$B$49,"&lt;="&amp;Control!$C$4)</f>
        <v>2915457000</v>
      </c>
      <c r="C16" s="15" t="n">
        <f aca="false">SUMIFS(Drivers!$F$2:$F$49,Drivers!$C$2:$C$49,$A16,Drivers!$B$2:$B$49,"&lt;="&amp;Control!$C$4)</f>
        <v>3160577000</v>
      </c>
      <c r="D16" s="15" t="n">
        <f aca="false">SUMIFS(GL_Data!$H$2:$H$652,GL_Data!$A$2:$A$652,"Budget",GL_Data!$F$2:$F$652,$A16,GL_Data!$C$2:$C$652,"&lt;="&amp;Control!$C$4)</f>
        <v>65597782.5</v>
      </c>
      <c r="E16" s="15" t="n">
        <f aca="false">SUMIFS(GL_Data!$H$2:$H$652,GL_Data!$A$2:$A$652,"Actual",GL_Data!$F$2:$F$652,$A16,GL_Data!$C$2:$C$652,"&lt;="&amp;Control!$C$4)</f>
        <v>69110429.22</v>
      </c>
      <c r="F16" s="28" t="n">
        <f aca="false">IFERROR(D16/B16,0)</f>
        <v>0.0225</v>
      </c>
      <c r="G16" s="28" t="n">
        <f aca="false">IFERROR(E16/C16,0)</f>
        <v>0.0218663963004224</v>
      </c>
      <c r="H16" s="29" t="n">
        <f aca="false">IFERROR(B16/$B$19,0)</f>
        <v>0.402887706195386</v>
      </c>
      <c r="I16" s="15" t="n">
        <f aca="false">($C$19-$B$19)*H16*F16</f>
        <v>2207230.37058408</v>
      </c>
      <c r="J16" s="15" t="n">
        <f aca="false">(C16-$C$19*H16)*F16</f>
        <v>3307969.62941593</v>
      </c>
      <c r="K16" s="15" t="n">
        <f aca="false">C16*(G16-F16)</f>
        <v>-2002553.28</v>
      </c>
      <c r="L16" s="15" t="n">
        <f aca="false">E16-D16</f>
        <v>3512646.72</v>
      </c>
      <c r="M16" s="15" t="n">
        <f aca="false">ROUND(I16+J16+K16-L16,2)</f>
        <v>0</v>
      </c>
    </row>
    <row r="17" customFormat="false" ht="15" hidden="false" customHeight="false" outlineLevel="0" collapsed="false">
      <c r="A17" s="3" t="s">
        <v>43</v>
      </c>
      <c r="B17" s="15" t="n">
        <f aca="false">SUMIFS(Drivers!$D$2:$D$49,Drivers!$C$2:$C$49,$A17,Drivers!$B$2:$B$49,"&lt;="&amp;Control!$C$4)</f>
        <v>1428246000</v>
      </c>
      <c r="C17" s="15" t="n">
        <f aca="false">SUMIFS(Drivers!$F$2:$F$49,Drivers!$C$2:$C$49,$A17,Drivers!$B$2:$B$49,"&lt;="&amp;Control!$C$4)</f>
        <v>1435487000</v>
      </c>
      <c r="D17" s="15" t="n">
        <f aca="false">SUMIFS(GL_Data!$H$2:$H$652,GL_Data!$A$2:$A$652,"Budget",GL_Data!$F$2:$F$652,$A17,GL_Data!$C$2:$C$652,"&lt;="&amp;Control!$C$4)</f>
        <v>6427107</v>
      </c>
      <c r="E17" s="15" t="n">
        <f aca="false">SUMIFS(GL_Data!$H$2:$H$652,GL_Data!$A$2:$A$652,"Actual",GL_Data!$F$2:$F$652,$A17,GL_Data!$C$2:$C$652,"&lt;="&amp;Control!$C$4)</f>
        <v>6461352.41</v>
      </c>
      <c r="F17" s="28" t="n">
        <f aca="false">IFERROR(D17/B17,0)</f>
        <v>0.0045</v>
      </c>
      <c r="G17" s="28" t="n">
        <f aca="false">IFERROR(E17/C17,0)</f>
        <v>0.00450115703590489</v>
      </c>
      <c r="H17" s="29" t="n">
        <f aca="false">IFERROR(B17/$B$19,0)</f>
        <v>0.197369659309925</v>
      </c>
      <c r="I17" s="15" t="n">
        <f aca="false">($C$19-$B$19)*H17*F17</f>
        <v>216258.922554181</v>
      </c>
      <c r="J17" s="15" t="n">
        <f aca="false">(C17-$C$19*H17)*F17</f>
        <v>-183674.422554181</v>
      </c>
      <c r="K17" s="15" t="n">
        <f aca="false">C17*(G17-F17)</f>
        <v>1660.91000000044</v>
      </c>
      <c r="L17" s="15" t="n">
        <f aca="false">E17-D17</f>
        <v>34245.4100000002</v>
      </c>
      <c r="M17" s="15" t="n">
        <f aca="false">ROUND(I17+J17+K17-L17,2)</f>
        <v>0</v>
      </c>
    </row>
    <row r="18" customFormat="false" ht="15" hidden="false" customHeight="false" outlineLevel="0" collapsed="false">
      <c r="A18" s="3" t="s">
        <v>44</v>
      </c>
      <c r="B18" s="15" t="n">
        <f aca="false">SUMIFS(Drivers!$D$2:$D$49,Drivers!$C$2:$C$49,$A18,Drivers!$B$2:$B$49,"&lt;="&amp;Control!$C$4)</f>
        <v>396775000</v>
      </c>
      <c r="C18" s="15" t="n">
        <f aca="false">SUMIFS(Drivers!$F$2:$F$49,Drivers!$C$2:$C$49,$A18,Drivers!$B$2:$B$49,"&lt;="&amp;Control!$C$4)</f>
        <v>470243000</v>
      </c>
      <c r="D18" s="15" t="n">
        <f aca="false">SUMIFS(GL_Data!$H$2:$H$652,GL_Data!$A$2:$A$652,"Budget",GL_Data!$F$2:$F$652,$A18,GL_Data!$C$2:$C$652,"&lt;="&amp;Control!$C$4)</f>
        <v>3967750</v>
      </c>
      <c r="E18" s="15" t="n">
        <f aca="false">SUMIFS(GL_Data!$H$2:$H$652,GL_Data!$A$2:$A$652,"Actual",GL_Data!$F$2:$F$652,$A18,GL_Data!$C$2:$C$652,"&lt;="&amp;Control!$C$4)</f>
        <v>4703727.44</v>
      </c>
      <c r="F18" s="28" t="n">
        <f aca="false">IFERROR(D18/B18,0)</f>
        <v>0.01</v>
      </c>
      <c r="G18" s="28" t="n">
        <f aca="false">IFERROR(E18/C18,0)</f>
        <v>0.0100027590841331</v>
      </c>
      <c r="H18" s="29" t="n">
        <f aca="false">IFERROR(B18/$B$19,0)</f>
        <v>0.0548304329735182</v>
      </c>
      <c r="I18" s="15" t="n">
        <f aca="false">($C$19-$B$19)*H18*F18</f>
        <v>133506.621247219</v>
      </c>
      <c r="J18" s="15" t="n">
        <f aca="false">(C18-$C$19*H18)*F18</f>
        <v>601173.378752781</v>
      </c>
      <c r="K18" s="15" t="n">
        <f aca="false">C18*(G18-F18)</f>
        <v>1297.4399999995</v>
      </c>
      <c r="L18" s="15" t="n">
        <f aca="false">E18-D18</f>
        <v>735977.44</v>
      </c>
      <c r="M18" s="15" t="n">
        <f aca="false">ROUND(I18+J18+K18-L18,2)</f>
        <v>0</v>
      </c>
    </row>
    <row r="19" customFormat="false" ht="15" hidden="false" customHeight="false" outlineLevel="0" collapsed="false">
      <c r="A19" s="5" t="s">
        <v>98</v>
      </c>
      <c r="B19" s="21" t="n">
        <f aca="false">SUM(B15:B18)</f>
        <v>7236401000</v>
      </c>
      <c r="C19" s="21" t="n">
        <f aca="false">SUM(C15:C18)</f>
        <v>7479891000</v>
      </c>
      <c r="D19" s="21" t="n">
        <f aca="false">SUM(D15:D18)</f>
        <v>148374406.5</v>
      </c>
      <c r="E19" s="21" t="n">
        <f aca="false">SUM(E15:E18)</f>
        <v>150198205.95</v>
      </c>
      <c r="F19" s="30" t="n">
        <f aca="false">IFERROR(D19/B19,0)</f>
        <v>0.02050389503014</v>
      </c>
      <c r="G19" s="30" t="n">
        <f aca="false">IFERROR(E19/C19,0)</f>
        <v>0.0200802666709983</v>
      </c>
      <c r="H19" s="31" t="n">
        <f aca="false">SUM(H15:H18)</f>
        <v>1</v>
      </c>
      <c r="I19" s="21" t="n">
        <f aca="false">SUM(I15:I18)</f>
        <v>4992493.40088879</v>
      </c>
      <c r="J19" s="21" t="n">
        <f aca="false">SUM(J15:J18)</f>
        <v>-1097859.90088877</v>
      </c>
      <c r="K19" s="21" t="n">
        <f aca="false">SUM(K15:K18)</f>
        <v>-2070834.05</v>
      </c>
      <c r="L19" s="21" t="n">
        <f aca="false">SUM(L15:L18)</f>
        <v>1823799.44999999</v>
      </c>
      <c r="M19" s="21" t="n">
        <f aca="false">SUM(M15:M18)</f>
        <v>0</v>
      </c>
    </row>
    <row r="22" customFormat="false" ht="15" hidden="false" customHeight="false" outlineLevel="0" collapsed="false">
      <c r="A22" s="5" t="s">
        <v>99</v>
      </c>
    </row>
    <row r="23" customFormat="false" ht="30" hidden="false" customHeight="true" outlineLevel="0" collapsed="false">
      <c r="A23" s="11" t="s">
        <v>100</v>
      </c>
      <c r="B23" s="12" t="s">
        <v>101</v>
      </c>
      <c r="C23" s="12" t="s">
        <v>102</v>
      </c>
      <c r="D23" s="12" t="s">
        <v>103</v>
      </c>
      <c r="E23" s="12" t="s">
        <v>104</v>
      </c>
      <c r="F23" s="12" t="s">
        <v>105</v>
      </c>
    </row>
    <row r="24" customFormat="false" ht="15" hidden="false" customHeight="false" outlineLevel="0" collapsed="false">
      <c r="A24" s="3" t="s">
        <v>93</v>
      </c>
      <c r="B24" s="15" t="n">
        <f aca="false">I19</f>
        <v>4992493.40088879</v>
      </c>
      <c r="C24" s="15" t="n">
        <f aca="false">0+B24</f>
        <v>4992493.40088879</v>
      </c>
      <c r="D24" s="15" t="n">
        <f aca="false">MIN(0,C24)</f>
        <v>0</v>
      </c>
      <c r="E24" s="15" t="n">
        <f aca="false">MAX(0,B24)</f>
        <v>4992493.40088879</v>
      </c>
      <c r="F24" s="15" t="n">
        <f aca="false">MAX(0,-B24)</f>
        <v>0</v>
      </c>
    </row>
    <row r="25" customFormat="false" ht="15" hidden="false" customHeight="false" outlineLevel="0" collapsed="false">
      <c r="A25" s="3" t="s">
        <v>94</v>
      </c>
      <c r="B25" s="15" t="n">
        <f aca="false">J19</f>
        <v>-1097859.90088877</v>
      </c>
      <c r="C25" s="15" t="n">
        <f aca="false">C24+B25</f>
        <v>3894633.50000001</v>
      </c>
      <c r="D25" s="15" t="n">
        <f aca="false">MIN(C24,C25)</f>
        <v>3894633.50000001</v>
      </c>
      <c r="E25" s="15" t="n">
        <f aca="false">MAX(0,B25)</f>
        <v>0</v>
      </c>
      <c r="F25" s="15" t="n">
        <f aca="false">MAX(0,-B25)</f>
        <v>1097859.90088877</v>
      </c>
    </row>
    <row r="26" customFormat="false" ht="15" hidden="false" customHeight="false" outlineLevel="0" collapsed="false">
      <c r="A26" s="3" t="s">
        <v>95</v>
      </c>
      <c r="B26" s="15" t="n">
        <f aca="false">K19</f>
        <v>-2070834.05</v>
      </c>
      <c r="C26" s="15" t="n">
        <f aca="false">C25+B26</f>
        <v>1823799.45000001</v>
      </c>
      <c r="D26" s="15" t="n">
        <f aca="false">MIN(C25,C26)</f>
        <v>1823799.45000001</v>
      </c>
      <c r="E26" s="15" t="n">
        <f aca="false">MAX(0,B26)</f>
        <v>0</v>
      </c>
      <c r="F26" s="15" t="n">
        <f aca="false">MAX(0,-B26)</f>
        <v>2070834.05</v>
      </c>
    </row>
    <row r="27" customFormat="false" ht="15" hidden="false" customHeight="false" outlineLevel="0" collapsed="false">
      <c r="A27" s="3" t="s">
        <v>96</v>
      </c>
      <c r="B27" s="15" t="n">
        <f aca="false">L19</f>
        <v>1823799.44999999</v>
      </c>
      <c r="C27" s="15" t="n">
        <f aca="false">B27</f>
        <v>1823799.44999999</v>
      </c>
      <c r="D27" s="15" t="n">
        <f aca="false">MIN(0,B27)</f>
        <v>0</v>
      </c>
      <c r="E27" s="15" t="n">
        <f aca="false">MAX(0,B27)</f>
        <v>1823799.44999999</v>
      </c>
      <c r="F27" s="15" t="n">
        <f aca="false">MAX(0,-B27)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1"/>
    <col collapsed="false" customWidth="true" hidden="false" outlineLevel="0" max="4" min="4" style="0" width="9"/>
    <col collapsed="false" customWidth="true" hidden="false" outlineLevel="0" max="7" min="5" style="0" width="14"/>
    <col collapsed="false" customWidth="true" hidden="false" outlineLevel="0" max="9" min="8" style="0" width="16"/>
    <col collapsed="false" customWidth="true" hidden="false" outlineLevel="0" max="10" min="10" style="0" width="14"/>
    <col collapsed="false" customWidth="true" hidden="false" outlineLevel="0" max="12" min="11" style="0" width="15"/>
  </cols>
  <sheetData>
    <row r="1" customFormat="false" ht="17.35" hidden="false" customHeight="false" outlineLevel="0" collapsed="false">
      <c r="A1" s="1" t="s">
        <v>106</v>
      </c>
    </row>
    <row r="2" customFormat="false" ht="15" hidden="false" customHeight="false" outlineLevel="0" collapsed="false">
      <c r="A2" s="2" t="s">
        <v>107</v>
      </c>
    </row>
    <row r="3" customFormat="false" ht="15" hidden="false" customHeight="false" outlineLevel="0" collapsed="false">
      <c r="A3" s="2" t="str">
        <f aca="false">"Headcount at "&amp;Control!D4&amp;"; salaries Jan to "&amp;Control!D4</f>
        <v>Headcount at September 2026; salaries Jan to September 2026</v>
      </c>
    </row>
    <row r="5" customFormat="false" ht="30" hidden="false" customHeight="true" outlineLevel="0" collapsed="false">
      <c r="A5" s="11" t="s">
        <v>108</v>
      </c>
      <c r="B5" s="12" t="s">
        <v>109</v>
      </c>
      <c r="C5" s="12" t="s">
        <v>110</v>
      </c>
      <c r="D5" s="12" t="s">
        <v>111</v>
      </c>
      <c r="E5" s="12" t="s">
        <v>112</v>
      </c>
      <c r="F5" s="12" t="s">
        <v>113</v>
      </c>
      <c r="G5" s="12" t="s">
        <v>114</v>
      </c>
      <c r="H5" s="12" t="s">
        <v>115</v>
      </c>
      <c r="I5" s="12" t="s">
        <v>116</v>
      </c>
      <c r="J5" s="12" t="s">
        <v>36</v>
      </c>
      <c r="K5" s="12" t="s">
        <v>117</v>
      </c>
      <c r="L5" s="12" t="s">
        <v>118</v>
      </c>
    </row>
    <row r="6" customFormat="false" ht="15" hidden="false" customHeight="false" outlineLevel="0" collapsed="false">
      <c r="A6" s="3" t="s">
        <v>71</v>
      </c>
      <c r="B6" s="32" t="n">
        <f aca="false">SUMIFS(HC_Data!$D$2:$D$73,HC_Data!$C$2:$C$73,$A6,HC_Data!$B$2:$B$73,Control!$C$4)</f>
        <v>107</v>
      </c>
      <c r="C6" s="32" t="n">
        <f aca="false">SUMIFS(HC_Data!$E$2:$E$73,HC_Data!$C$2:$C$73,$A6,HC_Data!$B$2:$B$73,Control!$C$4)</f>
        <v>98</v>
      </c>
      <c r="D6" s="32" t="n">
        <f aca="false">C6-B6</f>
        <v>-9</v>
      </c>
      <c r="E6" s="15" t="n">
        <f aca="false">AVERAGEIFS(HC_Data!$F$2:$F$73,HC_Data!$C$2:$C$73,$A6)</f>
        <v>17500</v>
      </c>
      <c r="F6" s="32" t="n">
        <f aca="false">SUMIFS(HC_Data!$D$2:$D$73,HC_Data!$C$2:$C$73,$A6,HC_Data!$B$2:$B$73,"&lt;="&amp;Control!$C$4)</f>
        <v>911</v>
      </c>
      <c r="G6" s="32" t="n">
        <f aca="false">SUMIFS(HC_Data!$E$2:$E$73,HC_Data!$C$2:$C$73,$A6,HC_Data!$B$2:$B$73,"&lt;="&amp;Control!$C$4)</f>
        <v>864</v>
      </c>
      <c r="H6" s="15" t="n">
        <f aca="false">SUMIFS(GL_Data!$H$2:$H$652,GL_Data!$A$2:$A$652,"Budget",GL_Data!$F$2:$F$652,"Salaries &amp; benefits",GL_Data!$D$2:$D$652,$A6,GL_Data!$C$2:$C$652,"&lt;="&amp;Control!$C$4)</f>
        <v>15942500</v>
      </c>
      <c r="I6" s="15" t="n">
        <f aca="false">SUMIFS(GL_Data!$H$2:$H$652,GL_Data!$A$2:$A$652,"Actual",GL_Data!$F$2:$F$652,"Salaries &amp; benefits",GL_Data!$D$2:$D$652,$A6,GL_Data!$C$2:$C$652,"&lt;="&amp;Control!$C$4)</f>
        <v>15436598.34</v>
      </c>
      <c r="J6" s="15" t="n">
        <f aca="false">H6-I6</f>
        <v>505901.66</v>
      </c>
      <c r="K6" s="15" t="n">
        <f aca="false">(F6-G6)*E6</f>
        <v>822500</v>
      </c>
      <c r="L6" s="15" t="n">
        <f aca="false">J6-K6</f>
        <v>-316598.34</v>
      </c>
    </row>
    <row r="7" customFormat="false" ht="15" hidden="false" customHeight="false" outlineLevel="0" collapsed="false">
      <c r="A7" s="3" t="s">
        <v>73</v>
      </c>
      <c r="B7" s="32" t="n">
        <f aca="false">SUMIFS(HC_Data!$D$2:$D$73,HC_Data!$C$2:$C$73,$A7,HC_Data!$B$2:$B$73,Control!$C$4)</f>
        <v>27</v>
      </c>
      <c r="C7" s="32" t="n">
        <f aca="false">SUMIFS(HC_Data!$E$2:$E$73,HC_Data!$C$2:$C$73,$A7,HC_Data!$B$2:$B$73,Control!$C$4)</f>
        <v>27</v>
      </c>
      <c r="D7" s="32" t="n">
        <f aca="false">C7-B7</f>
        <v>0</v>
      </c>
      <c r="E7" s="15" t="n">
        <f aca="false">AVERAGEIFS(HC_Data!$F$2:$F$73,HC_Data!$C$2:$C$73,$A7)</f>
        <v>16500</v>
      </c>
      <c r="F7" s="32" t="n">
        <f aca="false">SUMIFS(HC_Data!$D$2:$D$73,HC_Data!$C$2:$C$73,$A7,HC_Data!$B$2:$B$73,"&lt;="&amp;Control!$C$4)</f>
        <v>229</v>
      </c>
      <c r="G7" s="32" t="n">
        <f aca="false">SUMIFS(HC_Data!$E$2:$E$73,HC_Data!$C$2:$C$73,$A7,HC_Data!$B$2:$B$73,"&lt;="&amp;Control!$C$4)</f>
        <v>229</v>
      </c>
      <c r="H7" s="15" t="n">
        <f aca="false">SUMIFS(GL_Data!$H$2:$H$652,GL_Data!$A$2:$A$652,"Budget",GL_Data!$F$2:$F$652,"Salaries &amp; benefits",GL_Data!$D$2:$D$652,$A7,GL_Data!$C$2:$C$652,"&lt;="&amp;Control!$C$4)</f>
        <v>3778500</v>
      </c>
      <c r="I7" s="15" t="n">
        <f aca="false">SUMIFS(GL_Data!$H$2:$H$652,GL_Data!$A$2:$A$652,"Actual",GL_Data!$F$2:$F$652,"Salaries &amp; benefits",GL_Data!$D$2:$D$652,$A7,GL_Data!$C$2:$C$652,"&lt;="&amp;Control!$C$4)</f>
        <v>3783292.79</v>
      </c>
      <c r="J7" s="15" t="n">
        <f aca="false">H7-I7</f>
        <v>-4792.79000000004</v>
      </c>
      <c r="K7" s="15" t="n">
        <f aca="false">(F7-G7)*E7</f>
        <v>0</v>
      </c>
      <c r="L7" s="15" t="n">
        <f aca="false">J7-K7</f>
        <v>-4792.79000000004</v>
      </c>
    </row>
    <row r="8" customFormat="false" ht="15" hidden="false" customHeight="false" outlineLevel="0" collapsed="false">
      <c r="A8" s="3" t="s">
        <v>75</v>
      </c>
      <c r="B8" s="32" t="n">
        <f aca="false">SUMIFS(HC_Data!$D$2:$D$73,HC_Data!$C$2:$C$73,$A8,HC_Data!$B$2:$B$73,Control!$C$4)</f>
        <v>61</v>
      </c>
      <c r="C8" s="32" t="n">
        <f aca="false">SUMIFS(HC_Data!$E$2:$E$73,HC_Data!$C$2:$C$73,$A8,HC_Data!$B$2:$B$73,Control!$C$4)</f>
        <v>59</v>
      </c>
      <c r="D8" s="32" t="n">
        <f aca="false">C8-B8</f>
        <v>-2</v>
      </c>
      <c r="E8" s="15" t="n">
        <f aca="false">AVERAGEIFS(HC_Data!$F$2:$F$73,HC_Data!$C$2:$C$73,$A8)</f>
        <v>13000</v>
      </c>
      <c r="F8" s="32" t="n">
        <f aca="false">SUMIFS(HC_Data!$D$2:$D$73,HC_Data!$C$2:$C$73,$A8,HC_Data!$B$2:$B$73,"&lt;="&amp;Control!$C$4)</f>
        <v>521</v>
      </c>
      <c r="G8" s="32" t="n">
        <f aca="false">SUMIFS(HC_Data!$E$2:$E$73,HC_Data!$C$2:$C$73,$A8,HC_Data!$B$2:$B$73,"&lt;="&amp;Control!$C$4)</f>
        <v>522</v>
      </c>
      <c r="H8" s="15" t="n">
        <f aca="false">SUMIFS(GL_Data!$H$2:$H$652,GL_Data!$A$2:$A$652,"Budget",GL_Data!$F$2:$F$652,"Salaries &amp; benefits",GL_Data!$D$2:$D$652,$A8,GL_Data!$C$2:$C$652,"&lt;="&amp;Control!$C$4)</f>
        <v>6773000</v>
      </c>
      <c r="I8" s="15" t="n">
        <f aca="false">SUMIFS(GL_Data!$H$2:$H$652,GL_Data!$A$2:$A$652,"Actual",GL_Data!$F$2:$F$652,"Salaries &amp; benefits",GL_Data!$D$2:$D$652,$A8,GL_Data!$C$2:$C$652,"&lt;="&amp;Control!$C$4)</f>
        <v>6754134.14</v>
      </c>
      <c r="J8" s="15" t="n">
        <f aca="false">H8-I8</f>
        <v>18865.8600000003</v>
      </c>
      <c r="K8" s="15" t="n">
        <f aca="false">(F8-G8)*E8</f>
        <v>-13000</v>
      </c>
      <c r="L8" s="15" t="n">
        <f aca="false">J8-K8</f>
        <v>31865.8600000003</v>
      </c>
    </row>
    <row r="9" customFormat="false" ht="15" hidden="false" customHeight="false" outlineLevel="0" collapsed="false">
      <c r="A9" s="3" t="s">
        <v>77</v>
      </c>
      <c r="B9" s="32" t="n">
        <f aca="false">SUMIFS(HC_Data!$D$2:$D$73,HC_Data!$C$2:$C$73,$A9,HC_Data!$B$2:$B$73,Control!$C$4)</f>
        <v>53</v>
      </c>
      <c r="C9" s="32" t="n">
        <f aca="false">SUMIFS(HC_Data!$E$2:$E$73,HC_Data!$C$2:$C$73,$A9,HC_Data!$B$2:$B$73,Control!$C$4)</f>
        <v>53</v>
      </c>
      <c r="D9" s="32" t="n">
        <f aca="false">C9-B9</f>
        <v>0</v>
      </c>
      <c r="E9" s="15" t="n">
        <f aca="false">AVERAGEIFS(HC_Data!$F$2:$F$73,HC_Data!$C$2:$C$73,$A9)</f>
        <v>7500</v>
      </c>
      <c r="F9" s="32" t="n">
        <f aca="false">SUMIFS(HC_Data!$D$2:$D$73,HC_Data!$C$2:$C$73,$A9,HC_Data!$B$2:$B$73,"&lt;="&amp;Control!$C$4)</f>
        <v>463</v>
      </c>
      <c r="G9" s="32" t="n">
        <f aca="false">SUMIFS(HC_Data!$E$2:$E$73,HC_Data!$C$2:$C$73,$A9,HC_Data!$B$2:$B$73,"&lt;="&amp;Control!$C$4)</f>
        <v>463</v>
      </c>
      <c r="H9" s="15" t="n">
        <f aca="false">SUMIFS(GL_Data!$H$2:$H$652,GL_Data!$A$2:$A$652,"Budget",GL_Data!$F$2:$F$652,"Salaries &amp; benefits",GL_Data!$D$2:$D$652,$A9,GL_Data!$C$2:$C$652,"&lt;="&amp;Control!$C$4)</f>
        <v>3472500</v>
      </c>
      <c r="I9" s="15" t="n">
        <f aca="false">SUMIFS(GL_Data!$H$2:$H$652,GL_Data!$A$2:$A$652,"Actual",GL_Data!$F$2:$F$652,"Salaries &amp; benefits",GL_Data!$D$2:$D$652,$A9,GL_Data!$C$2:$C$652,"&lt;="&amp;Control!$C$4)</f>
        <v>3479427.85</v>
      </c>
      <c r="J9" s="15" t="n">
        <f aca="false">H9-I9</f>
        <v>-6927.85000000009</v>
      </c>
      <c r="K9" s="15" t="n">
        <f aca="false">(F9-G9)*E9</f>
        <v>0</v>
      </c>
      <c r="L9" s="15" t="n">
        <f aca="false">J9-K9</f>
        <v>-6927.85000000009</v>
      </c>
    </row>
    <row r="10" customFormat="false" ht="15" hidden="false" customHeight="false" outlineLevel="0" collapsed="false">
      <c r="A10" s="3" t="s">
        <v>79</v>
      </c>
      <c r="B10" s="32" t="n">
        <f aca="false">SUMIFS(HC_Data!$D$2:$D$73,HC_Data!$C$2:$C$73,$A10,HC_Data!$B$2:$B$73,Control!$C$4)</f>
        <v>34</v>
      </c>
      <c r="C10" s="32" t="n">
        <f aca="false">SUMIFS(HC_Data!$E$2:$E$73,HC_Data!$C$2:$C$73,$A10,HC_Data!$B$2:$B$73,Control!$C$4)</f>
        <v>32</v>
      </c>
      <c r="D10" s="32" t="n">
        <f aca="false">C10-B10</f>
        <v>-2</v>
      </c>
      <c r="E10" s="15" t="n">
        <f aca="false">AVERAGEIFS(HC_Data!$F$2:$F$73,HC_Data!$C$2:$C$73,$A10)</f>
        <v>12500</v>
      </c>
      <c r="F10" s="32" t="n">
        <f aca="false">SUMIFS(HC_Data!$D$2:$D$73,HC_Data!$C$2:$C$73,$A10,HC_Data!$B$2:$B$73,"&lt;="&amp;Control!$C$4)</f>
        <v>286</v>
      </c>
      <c r="G10" s="32" t="n">
        <f aca="false">SUMIFS(HC_Data!$E$2:$E$73,HC_Data!$C$2:$C$73,$A10,HC_Data!$B$2:$B$73,"&lt;="&amp;Control!$C$4)</f>
        <v>275</v>
      </c>
      <c r="H10" s="15" t="n">
        <f aca="false">SUMIFS(GL_Data!$H$2:$H$652,GL_Data!$A$2:$A$652,"Budget",GL_Data!$F$2:$F$652,"Salaries &amp; benefits",GL_Data!$D$2:$D$652,$A10,GL_Data!$C$2:$C$652,"&lt;="&amp;Control!$C$4)</f>
        <v>3575000</v>
      </c>
      <c r="I10" s="15" t="n">
        <f aca="false">SUMIFS(GL_Data!$H$2:$H$652,GL_Data!$A$2:$A$652,"Actual",GL_Data!$F$2:$F$652,"Salaries &amp; benefits",GL_Data!$D$2:$D$652,$A10,GL_Data!$C$2:$C$652,"&lt;="&amp;Control!$C$4)</f>
        <v>3441477</v>
      </c>
      <c r="J10" s="15" t="n">
        <f aca="false">H10-I10</f>
        <v>133523</v>
      </c>
      <c r="K10" s="15" t="n">
        <f aca="false">(F10-G10)*E10</f>
        <v>137500</v>
      </c>
      <c r="L10" s="15" t="n">
        <f aca="false">J10-K10</f>
        <v>-3977</v>
      </c>
    </row>
    <row r="11" customFormat="false" ht="15" hidden="false" customHeight="false" outlineLevel="0" collapsed="false">
      <c r="A11" s="3" t="s">
        <v>81</v>
      </c>
      <c r="B11" s="32" t="n">
        <f aca="false">SUMIFS(HC_Data!$D$2:$D$73,HC_Data!$C$2:$C$73,$A11,HC_Data!$B$2:$B$73,Control!$C$4)</f>
        <v>33</v>
      </c>
      <c r="C11" s="32" t="n">
        <f aca="false">SUMIFS(HC_Data!$E$2:$E$73,HC_Data!$C$2:$C$73,$A11,HC_Data!$B$2:$B$73,Control!$C$4)</f>
        <v>33</v>
      </c>
      <c r="D11" s="32" t="n">
        <f aca="false">C11-B11</f>
        <v>0</v>
      </c>
      <c r="E11" s="15" t="n">
        <f aca="false">AVERAGEIFS(HC_Data!$F$2:$F$73,HC_Data!$C$2:$C$73,$A11)</f>
        <v>13500</v>
      </c>
      <c r="F11" s="32" t="n">
        <f aca="false">SUMIFS(HC_Data!$D$2:$D$73,HC_Data!$C$2:$C$73,$A11,HC_Data!$B$2:$B$73,"&lt;="&amp;Control!$C$4)</f>
        <v>294</v>
      </c>
      <c r="G11" s="32" t="n">
        <f aca="false">SUMIFS(HC_Data!$E$2:$E$73,HC_Data!$C$2:$C$73,$A11,HC_Data!$B$2:$B$73,"&lt;="&amp;Control!$C$4)</f>
        <v>294</v>
      </c>
      <c r="H11" s="15" t="n">
        <f aca="false">SUMIFS(GL_Data!$H$2:$H$652,GL_Data!$A$2:$A$652,"Budget",GL_Data!$F$2:$F$652,"Salaries &amp; benefits",GL_Data!$D$2:$D$652,$A11,GL_Data!$C$2:$C$652,"&lt;="&amp;Control!$C$4)</f>
        <v>3969000</v>
      </c>
      <c r="I11" s="15" t="n">
        <f aca="false">SUMIFS(GL_Data!$H$2:$H$652,GL_Data!$A$2:$A$652,"Actual",GL_Data!$F$2:$F$652,"Salaries &amp; benefits",GL_Data!$D$2:$D$652,$A11,GL_Data!$C$2:$C$652,"&lt;="&amp;Control!$C$4)</f>
        <v>3974643.31</v>
      </c>
      <c r="J11" s="15" t="n">
        <f aca="false">H11-I11</f>
        <v>-5643.31000000006</v>
      </c>
      <c r="K11" s="15" t="n">
        <f aca="false">(F11-G11)*E11</f>
        <v>0</v>
      </c>
      <c r="L11" s="15" t="n">
        <f aca="false">J11-K11</f>
        <v>-5643.31000000006</v>
      </c>
    </row>
    <row r="12" customFormat="false" ht="15" hidden="false" customHeight="false" outlineLevel="0" collapsed="false">
      <c r="A12" s="5" t="s">
        <v>119</v>
      </c>
      <c r="B12" s="33" t="n">
        <f aca="false">SUM(B6:B11)</f>
        <v>315</v>
      </c>
      <c r="C12" s="33" t="n">
        <f aca="false">SUM(C6:C11)</f>
        <v>302</v>
      </c>
      <c r="D12" s="33" t="n">
        <f aca="false">SUM(D6:D11)</f>
        <v>-13</v>
      </c>
      <c r="E12" s="21"/>
      <c r="F12" s="33" t="n">
        <f aca="false">SUM(F6:F11)</f>
        <v>2704</v>
      </c>
      <c r="G12" s="33" t="n">
        <f aca="false">SUM(G6:G11)</f>
        <v>2647</v>
      </c>
      <c r="H12" s="21" t="n">
        <f aca="false">SUM(H6:H11)</f>
        <v>37510500</v>
      </c>
      <c r="I12" s="21" t="n">
        <f aca="false">SUM(I6:I11)</f>
        <v>36869573.43</v>
      </c>
      <c r="J12" s="21" t="n">
        <f aca="false">SUM(J6:J11)</f>
        <v>640926.57</v>
      </c>
      <c r="K12" s="21" t="n">
        <f aca="false">SUM(K6:K11)</f>
        <v>947000</v>
      </c>
      <c r="L12" s="21" t="n">
        <f aca="false">SUM(L6:L11)</f>
        <v>-306073.43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5" min="4" style="0" width="14"/>
    <col collapsed="false" customWidth="true" hidden="false" outlineLevel="0" max="7" min="6" style="0" width="13"/>
    <col collapsed="false" customWidth="true" hidden="false" outlineLevel="0" max="8" min="8" style="0" width="10"/>
    <col collapsed="false" customWidth="true" hidden="false" outlineLevel="0" max="10" min="9" style="0" width="13"/>
    <col collapsed="false" customWidth="true" hidden="false" outlineLevel="0" max="12" min="11" style="0" width="14"/>
    <col collapsed="false" customWidth="true" hidden="false" outlineLevel="0" max="13" min="13" style="0" width="13"/>
    <col collapsed="false" customWidth="true" hidden="false" outlineLevel="0" max="14" min="14" style="0" width="58"/>
  </cols>
  <sheetData>
    <row r="1" customFormat="false" ht="17.35" hidden="false" customHeight="false" outlineLevel="0" collapsed="false">
      <c r="A1" s="1" t="s">
        <v>120</v>
      </c>
    </row>
    <row r="2" customFormat="false" ht="15" hidden="false" customHeight="false" outlineLevel="0" collapsed="false">
      <c r="A2" s="2" t="s">
        <v>121</v>
      </c>
    </row>
    <row r="4" customFormat="false" ht="30" hidden="false" customHeight="true" outlineLevel="0" collapsed="false">
      <c r="A4" s="11" t="s">
        <v>32</v>
      </c>
      <c r="B4" s="12" t="s">
        <v>33</v>
      </c>
      <c r="C4" s="12" t="s">
        <v>122</v>
      </c>
      <c r="D4" s="12" t="s">
        <v>123</v>
      </c>
      <c r="E4" s="12" t="s">
        <v>124</v>
      </c>
      <c r="F4" s="12" t="s">
        <v>125</v>
      </c>
      <c r="G4" s="12" t="s">
        <v>126</v>
      </c>
      <c r="H4" s="12" t="s">
        <v>127</v>
      </c>
      <c r="I4" s="12" t="s">
        <v>128</v>
      </c>
      <c r="J4" s="12" t="s">
        <v>129</v>
      </c>
      <c r="K4" s="12" t="s">
        <v>130</v>
      </c>
      <c r="L4" s="12" t="s">
        <v>131</v>
      </c>
      <c r="M4" s="12" t="s">
        <v>36</v>
      </c>
      <c r="N4" s="12" t="s">
        <v>132</v>
      </c>
    </row>
    <row r="5" customFormat="false" ht="15" hidden="false" customHeight="false" outlineLevel="0" collapsed="false">
      <c r="A5" s="13" t="s">
        <v>40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customFormat="false" ht="15" hidden="false" customHeight="false" outlineLevel="0" collapsed="false">
      <c r="A6" s="3" t="s">
        <v>41</v>
      </c>
      <c r="B6" s="3" t="s">
        <v>40</v>
      </c>
      <c r="C6" s="8" t="s">
        <v>133</v>
      </c>
      <c r="D6" s="34" t="n">
        <v>0</v>
      </c>
      <c r="E6" s="15" t="n">
        <f aca="false">SUMIFS(GL_Data!$H$2:$H$652,GL_Data!$A$2:$A$652,"Actual",GL_Data!$F$2:$F$652,$A6,GL_Data!$C$2:$C$652,"&gt;=1",GL_Data!$C$2:$C$652,"&lt;=9")</f>
        <v>69922696.88</v>
      </c>
      <c r="F6" s="15" t="n">
        <f aca="false">SUMIFS(GL_Data!$H$2:$H$652,GL_Data!$A$2:$A$652,"Actual",GL_Data!$F$2:$F$652,$A6,GL_Data!$C$2:$C$652,"&gt;=7",GL_Data!$C$2:$C$652,"&lt;=9")</f>
        <v>24045107.86</v>
      </c>
      <c r="G6" s="15" t="n">
        <f aca="false">SUMIFS(GL_Data!$H$2:$H$652,GL_Data!$A$2:$A$652,"Budget",GL_Data!$F$2:$F$652,$A6,GL_Data!$C$2:$C$652,"&gt;=7",GL_Data!$C$2:$C$652,"&lt;=9")</f>
        <v>25257782</v>
      </c>
      <c r="H6" s="35" t="n">
        <f aca="false">IF(AND(C6="Run-rate",G6&lt;&gt;0),F6/G6,1)</f>
        <v>0.95198809855909</v>
      </c>
      <c r="I6" s="15" t="n">
        <f aca="false">SUMIFS(GL_Data!$H$2:$H$652,GL_Data!$A$2:$A$652,"Budget",GL_Data!$F$2:$F$652,$A6,GL_Data!$C$2:$C$652,"&gt;=10",GL_Data!$C$2:$C$652,"&lt;=12")</f>
        <v>25645251</v>
      </c>
      <c r="J6" s="15" t="n">
        <f aca="false">I6*H6+D6</f>
        <v>24413973.7365606</v>
      </c>
      <c r="K6" s="15" t="n">
        <f aca="false">E6+J6</f>
        <v>94336670.6165606</v>
      </c>
      <c r="L6" s="15" t="n">
        <f aca="false">SUMIFS(GL_Data!$H$2:$H$652,GL_Data!$A$2:$A$652,"Budget",GL_Data!$F$2:$F$652,$A6)</f>
        <v>98027018</v>
      </c>
      <c r="M6" s="15" t="n">
        <f aca="false">IF($B6="Revenue",K6-L6,L6-K6)</f>
        <v>-3690347.38343942</v>
      </c>
      <c r="N6" s="2"/>
    </row>
    <row r="7" customFormat="false" ht="15" hidden="false" customHeight="false" outlineLevel="0" collapsed="false">
      <c r="A7" s="3" t="s">
        <v>42</v>
      </c>
      <c r="B7" s="3" t="s">
        <v>40</v>
      </c>
      <c r="C7" s="8" t="s">
        <v>133</v>
      </c>
      <c r="D7" s="34" t="n">
        <v>0</v>
      </c>
      <c r="E7" s="15" t="n">
        <f aca="false">SUMIFS(GL_Data!$H$2:$H$652,GL_Data!$A$2:$A$652,"Actual",GL_Data!$F$2:$F$652,$A7,GL_Data!$C$2:$C$652,"&gt;=1",GL_Data!$C$2:$C$652,"&lt;=9")</f>
        <v>69110429.22</v>
      </c>
      <c r="F7" s="15" t="n">
        <f aca="false">SUMIFS(GL_Data!$H$2:$H$652,GL_Data!$A$2:$A$652,"Actual",GL_Data!$F$2:$F$652,$A7,GL_Data!$C$2:$C$652,"&gt;=7",GL_Data!$C$2:$C$652,"&lt;=9")</f>
        <v>26046474.76</v>
      </c>
      <c r="G7" s="15" t="n">
        <f aca="false">SUMIFS(GL_Data!$H$2:$H$652,GL_Data!$A$2:$A$652,"Budget",GL_Data!$F$2:$F$652,$A7,GL_Data!$C$2:$C$652,"&gt;=7",GL_Data!$C$2:$C$652,"&lt;=9")</f>
        <v>23084280</v>
      </c>
      <c r="H7" s="35" t="n">
        <f aca="false">IF(AND(C7="Run-rate",G7&lt;&gt;0),F7/G7,1)</f>
        <v>1.12832086424181</v>
      </c>
      <c r="I7" s="15" t="n">
        <f aca="false">SUMIFS(GL_Data!$H$2:$H$652,GL_Data!$A$2:$A$652,"Budget",GL_Data!$F$2:$F$652,$A7,GL_Data!$C$2:$C$652,"&gt;=10",GL_Data!$C$2:$C$652,"&lt;=12")</f>
        <v>23649795</v>
      </c>
      <c r="J7" s="15" t="n">
        <f aca="false">I7*H7+D7</f>
        <v>26684557.1335417</v>
      </c>
      <c r="K7" s="15" t="n">
        <f aca="false">E7+J7</f>
        <v>95794986.3535417</v>
      </c>
      <c r="L7" s="15" t="n">
        <f aca="false">SUMIFS(GL_Data!$H$2:$H$652,GL_Data!$A$2:$A$652,"Budget",GL_Data!$F$2:$F$652,$A7)</f>
        <v>89247577.5</v>
      </c>
      <c r="M7" s="15" t="n">
        <f aca="false">IF($B7="Revenue",K7-L7,L7-K7)</f>
        <v>6547408.85354172</v>
      </c>
      <c r="N7" s="2" t="s">
        <v>134</v>
      </c>
    </row>
    <row r="8" customFormat="false" ht="15" hidden="false" customHeight="false" outlineLevel="0" collapsed="false">
      <c r="A8" s="3" t="s">
        <v>43</v>
      </c>
      <c r="B8" s="3" t="s">
        <v>40</v>
      </c>
      <c r="C8" s="8" t="s">
        <v>133</v>
      </c>
      <c r="D8" s="34" t="n">
        <v>0</v>
      </c>
      <c r="E8" s="15" t="n">
        <f aca="false">SUMIFS(GL_Data!$H$2:$H$652,GL_Data!$A$2:$A$652,"Actual",GL_Data!$F$2:$F$652,$A8,GL_Data!$C$2:$C$652,"&gt;=1",GL_Data!$C$2:$C$652,"&lt;=9")</f>
        <v>6461352.41</v>
      </c>
      <c r="F8" s="15" t="n">
        <f aca="false">SUMIFS(GL_Data!$H$2:$H$652,GL_Data!$A$2:$A$652,"Actual",GL_Data!$F$2:$F$652,$A8,GL_Data!$C$2:$C$652,"&gt;=7",GL_Data!$C$2:$C$652,"&lt;=9")</f>
        <v>2256394.46</v>
      </c>
      <c r="G8" s="15" t="n">
        <f aca="false">SUMIFS(GL_Data!$H$2:$H$652,GL_Data!$A$2:$A$652,"Budget",GL_Data!$F$2:$F$652,$A8,GL_Data!$C$2:$C$652,"&gt;=7",GL_Data!$C$2:$C$652,"&lt;=9")</f>
        <v>2230092</v>
      </c>
      <c r="H8" s="35" t="n">
        <f aca="false">IF(AND(C8="Run-rate",G8&lt;&gt;0),F8/G8,1)</f>
        <v>1.01179433852953</v>
      </c>
      <c r="I8" s="15" t="n">
        <f aca="false">SUMIFS(GL_Data!$H$2:$H$652,GL_Data!$A$2:$A$652,"Budget",GL_Data!$F$2:$F$652,$A8,GL_Data!$C$2:$C$652,"&gt;=10",GL_Data!$C$2:$C$652,"&lt;=12")</f>
        <v>2250751.5</v>
      </c>
      <c r="J8" s="15" t="n">
        <f aca="false">I8*H8+D8</f>
        <v>2277297.62513685</v>
      </c>
      <c r="K8" s="15" t="n">
        <f aca="false">E8+J8</f>
        <v>8738650.03513685</v>
      </c>
      <c r="L8" s="15" t="n">
        <f aca="false">SUMIFS(GL_Data!$H$2:$H$652,GL_Data!$A$2:$A$652,"Budget",GL_Data!$F$2:$F$652,$A8)</f>
        <v>8677858.5</v>
      </c>
      <c r="M8" s="15" t="n">
        <f aca="false">IF($B8="Revenue",K8-L8,L8-K8)</f>
        <v>60791.5351368506</v>
      </c>
      <c r="N8" s="2"/>
    </row>
    <row r="9" customFormat="false" ht="15" hidden="false" customHeight="false" outlineLevel="0" collapsed="false">
      <c r="A9" s="3" t="s">
        <v>44</v>
      </c>
      <c r="B9" s="3" t="s">
        <v>40</v>
      </c>
      <c r="C9" s="8" t="s">
        <v>133</v>
      </c>
      <c r="D9" s="34" t="n">
        <v>0</v>
      </c>
      <c r="E9" s="15" t="n">
        <f aca="false">SUMIFS(GL_Data!$H$2:$H$652,GL_Data!$A$2:$A$652,"Actual",GL_Data!$F$2:$F$652,$A9,GL_Data!$C$2:$C$652,"&gt;=1",GL_Data!$C$2:$C$652,"&lt;=9")</f>
        <v>4703727.44</v>
      </c>
      <c r="F9" s="15" t="n">
        <f aca="false">SUMIFS(GL_Data!$H$2:$H$652,GL_Data!$A$2:$A$652,"Actual",GL_Data!$F$2:$F$652,$A9,GL_Data!$C$2:$C$652,"&gt;=7",GL_Data!$C$2:$C$652,"&lt;=9")</f>
        <v>1824924.43</v>
      </c>
      <c r="G9" s="15" t="n">
        <f aca="false">SUMIFS(GL_Data!$H$2:$H$652,GL_Data!$A$2:$A$652,"Budget",GL_Data!$F$2:$F$652,$A9,GL_Data!$C$2:$C$652,"&gt;=7",GL_Data!$C$2:$C$652,"&lt;=9")</f>
        <v>1415790</v>
      </c>
      <c r="H9" s="35" t="n">
        <f aca="false">IF(AND(C9="Run-rate",G9&lt;&gt;0),F9/G9,1)</f>
        <v>1.28897960149457</v>
      </c>
      <c r="I9" s="15" t="n">
        <f aca="false">SUMIFS(GL_Data!$H$2:$H$652,GL_Data!$A$2:$A$652,"Budget",GL_Data!$F$2:$F$652,$A9,GL_Data!$C$2:$C$652,"&gt;=10",GL_Data!$C$2:$C$652,"&lt;=12")</f>
        <v>1472270</v>
      </c>
      <c r="J9" s="15" t="n">
        <f aca="false">I9*H9+D9</f>
        <v>1897725.99789241</v>
      </c>
      <c r="K9" s="15" t="n">
        <f aca="false">E9+J9</f>
        <v>6601453.43789241</v>
      </c>
      <c r="L9" s="15" t="n">
        <f aca="false">SUMIFS(GL_Data!$H$2:$H$652,GL_Data!$A$2:$A$652,"Budget",GL_Data!$F$2:$F$652,$A9)</f>
        <v>5440020</v>
      </c>
      <c r="M9" s="15" t="n">
        <f aca="false">IF($B9="Revenue",K9-L9,L9-K9)</f>
        <v>1161433.43789241</v>
      </c>
      <c r="N9" s="2" t="s">
        <v>135</v>
      </c>
    </row>
    <row r="10" customFormat="false" ht="15" hidden="false" customHeight="false" outlineLevel="0" collapsed="false">
      <c r="A10" s="3" t="s">
        <v>45</v>
      </c>
      <c r="B10" s="3" t="s">
        <v>40</v>
      </c>
      <c r="C10" s="8" t="s">
        <v>35</v>
      </c>
      <c r="D10" s="34" t="n">
        <v>0</v>
      </c>
      <c r="E10" s="15" t="n">
        <f aca="false">SUMIFS(GL_Data!$H$2:$H$652,GL_Data!$A$2:$A$652,"Actual",GL_Data!$F$2:$F$652,$A10,GL_Data!$C$2:$C$652,"&gt;=1",GL_Data!$C$2:$C$652,"&lt;=9")</f>
        <v>11089575.02</v>
      </c>
      <c r="F10" s="15" t="n">
        <f aca="false">SUMIFS(GL_Data!$H$2:$H$652,GL_Data!$A$2:$A$652,"Actual",GL_Data!$F$2:$F$652,$A10,GL_Data!$C$2:$C$652,"&gt;=7",GL_Data!$C$2:$C$652,"&lt;=9")</f>
        <v>3793838.13</v>
      </c>
      <c r="G10" s="15" t="n">
        <f aca="false">SUMIFS(GL_Data!$H$2:$H$652,GL_Data!$A$2:$A$652,"Budget",GL_Data!$F$2:$F$652,$A10,GL_Data!$C$2:$C$652,"&gt;=7",GL_Data!$C$2:$C$652,"&lt;=9")</f>
        <v>3859814.65</v>
      </c>
      <c r="H10" s="35" t="n">
        <f aca="false">IF(AND(C10="Run-rate",G10&lt;&gt;0),F10/G10,1)</f>
        <v>1</v>
      </c>
      <c r="I10" s="15" t="n">
        <f aca="false">SUMIFS(GL_Data!$H$2:$H$652,GL_Data!$A$2:$A$652,"Budget",GL_Data!$F$2:$F$652,$A10,GL_Data!$C$2:$C$652,"&gt;=10",GL_Data!$C$2:$C$652,"&lt;=12")</f>
        <v>3976770.9</v>
      </c>
      <c r="J10" s="15" t="n">
        <f aca="false">I10*H10+D10</f>
        <v>3976770.9</v>
      </c>
      <c r="K10" s="15" t="n">
        <f aca="false">E10+J10</f>
        <v>15066345.92</v>
      </c>
      <c r="L10" s="15" t="n">
        <f aca="false">SUMIFS(GL_Data!$H$2:$H$652,GL_Data!$A$2:$A$652,"Budget",GL_Data!$F$2:$F$652,$A10)</f>
        <v>15219003.62</v>
      </c>
      <c r="M10" s="15" t="n">
        <f aca="false">IF($B10="Revenue",K10-L10,L10-K10)</f>
        <v>-152657.700000001</v>
      </c>
      <c r="N10" s="2" t="s">
        <v>136</v>
      </c>
    </row>
    <row r="11" customFormat="false" ht="15" hidden="false" customHeight="false" outlineLevel="0" collapsed="false">
      <c r="A11" s="3" t="s">
        <v>46</v>
      </c>
      <c r="B11" s="3" t="s">
        <v>40</v>
      </c>
      <c r="C11" s="8" t="s">
        <v>133</v>
      </c>
      <c r="D11" s="34" t="n">
        <v>0</v>
      </c>
      <c r="E11" s="15" t="n">
        <f aca="false">SUMIFS(GL_Data!$H$2:$H$652,GL_Data!$A$2:$A$652,"Actual",GL_Data!$F$2:$F$652,$A11,GL_Data!$C$2:$C$652,"&gt;=1",GL_Data!$C$2:$C$652,"&lt;=9")</f>
        <v>15319125</v>
      </c>
      <c r="F11" s="15" t="n">
        <f aca="false">SUMIFS(GL_Data!$H$2:$H$652,GL_Data!$A$2:$A$652,"Actual",GL_Data!$F$2:$F$652,$A11,GL_Data!$C$2:$C$652,"&gt;=7",GL_Data!$C$2:$C$652,"&lt;=9")</f>
        <v>5166450</v>
      </c>
      <c r="G11" s="15" t="n">
        <f aca="false">SUMIFS(GL_Data!$H$2:$H$652,GL_Data!$A$2:$A$652,"Budget",GL_Data!$F$2:$F$652,$A11,GL_Data!$C$2:$C$652,"&gt;=7",GL_Data!$C$2:$C$652,"&lt;=9")</f>
        <v>4781250</v>
      </c>
      <c r="H11" s="35" t="n">
        <f aca="false">IF(AND(C11="Run-rate",G11&lt;&gt;0),F11/G11,1)</f>
        <v>1.08056470588235</v>
      </c>
      <c r="I11" s="15" t="n">
        <f aca="false">SUMIFS(GL_Data!$H$2:$H$652,GL_Data!$A$2:$A$652,"Budget",GL_Data!$F$2:$F$652,$A11,GL_Data!$C$2:$C$652,"&gt;=10",GL_Data!$C$2:$C$652,"&lt;=12")</f>
        <v>4781250</v>
      </c>
      <c r="J11" s="15" t="n">
        <f aca="false">I11*H11+D11</f>
        <v>5166450</v>
      </c>
      <c r="K11" s="15" t="n">
        <f aca="false">E11+J11</f>
        <v>20485575</v>
      </c>
      <c r="L11" s="15" t="n">
        <f aca="false">SUMIFS(GL_Data!$H$2:$H$652,GL_Data!$A$2:$A$652,"Budget",GL_Data!$F$2:$F$652,$A11)</f>
        <v>19125000</v>
      </c>
      <c r="M11" s="15" t="n">
        <f aca="false">IF($B11="Revenue",K11-L11,L11-K11)</f>
        <v>1360575</v>
      </c>
      <c r="N11" s="2"/>
    </row>
    <row r="12" customFormat="false" ht="15" hidden="false" customHeight="false" outlineLevel="0" collapsed="false">
      <c r="A12" s="19" t="s">
        <v>47</v>
      </c>
      <c r="B12" s="20" t="s">
        <v>40</v>
      </c>
      <c r="C12" s="36"/>
      <c r="D12" s="37"/>
      <c r="E12" s="21" t="n">
        <f aca="false">SUM(E6:E11)</f>
        <v>176606905.97</v>
      </c>
      <c r="F12" s="21" t="n">
        <f aca="false">SUM(F6:F11)</f>
        <v>63133189.64</v>
      </c>
      <c r="G12" s="21" t="n">
        <f aca="false">SUM(G6:G11)</f>
        <v>60629008.65</v>
      </c>
      <c r="H12" s="38"/>
      <c r="I12" s="21" t="n">
        <f aca="false">SUM(I6:I11)</f>
        <v>61776088.4</v>
      </c>
      <c r="J12" s="21" t="n">
        <f aca="false">SUM(J6:J11)</f>
        <v>64416775.3931316</v>
      </c>
      <c r="K12" s="21" t="n">
        <f aca="false">SUM(K6:K11)</f>
        <v>241023681.363132</v>
      </c>
      <c r="L12" s="21" t="n">
        <f aca="false">SUM(L6:L11)</f>
        <v>235736477.62</v>
      </c>
      <c r="M12" s="21" t="n">
        <f aca="false">IF($B12="Revenue",K12-L12,L12-K12)</f>
        <v>5287203.74313155</v>
      </c>
      <c r="N12" s="36"/>
    </row>
    <row r="13" customFormat="false" ht="15" hidden="false" customHeight="false" outlineLevel="0" collapsed="false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customFormat="false" ht="15" hidden="false" customHeight="false" outlineLevel="0" collapsed="false">
      <c r="A14" s="3" t="s">
        <v>49</v>
      </c>
      <c r="B14" s="3" t="s">
        <v>50</v>
      </c>
      <c r="C14" s="8" t="s">
        <v>133</v>
      </c>
      <c r="D14" s="34" t="n">
        <v>0</v>
      </c>
      <c r="E14" s="15" t="n">
        <f aca="false">SUMIFS(GL_Data!$H$2:$H$652,GL_Data!$A$2:$A$652,"Actual",GL_Data!$F$2:$F$652,$A14,GL_Data!$C$2:$C$652,"&gt;=1",GL_Data!$C$2:$C$652,"&lt;=9")</f>
        <v>88298909.82</v>
      </c>
      <c r="F14" s="15" t="n">
        <f aca="false">SUMIFS(GL_Data!$H$2:$H$652,GL_Data!$A$2:$A$652,"Actual",GL_Data!$F$2:$F$652,$A14,GL_Data!$C$2:$C$652,"&gt;=7",GL_Data!$C$2:$C$652,"&lt;=9")</f>
        <v>32318246.85</v>
      </c>
      <c r="G14" s="15" t="n">
        <f aca="false">SUMIFS(GL_Data!$H$2:$H$652,GL_Data!$A$2:$A$652,"Budget",GL_Data!$F$2:$F$652,$A14,GL_Data!$C$2:$C$652,"&gt;=7",GL_Data!$C$2:$C$652,"&lt;=9")</f>
        <v>30004088.5</v>
      </c>
      <c r="H14" s="35" t="n">
        <f aca="false">IF(AND(C14="Run-rate",G14&lt;&gt;0),F14/G14,1)</f>
        <v>1.07712810039205</v>
      </c>
      <c r="I14" s="15" t="n">
        <f aca="false">SUMIFS(GL_Data!$H$2:$H$652,GL_Data!$A$2:$A$652,"Budget",GL_Data!$F$2:$F$652,$A14,GL_Data!$C$2:$C$652,"&gt;=10",GL_Data!$C$2:$C$652,"&lt;=12")</f>
        <v>30617176.5</v>
      </c>
      <c r="J14" s="15" t="n">
        <f aca="false">I14*H14+D14</f>
        <v>32978621.1628132</v>
      </c>
      <c r="K14" s="15" t="n">
        <f aca="false">E14+J14</f>
        <v>121277530.982813</v>
      </c>
      <c r="L14" s="15" t="n">
        <f aca="false">SUMIFS(GL_Data!$H$2:$H$652,GL_Data!$A$2:$A$652,"Budget",GL_Data!$F$2:$F$652,$A14)</f>
        <v>116199627</v>
      </c>
      <c r="M14" s="15" t="n">
        <f aca="false">IF($B14="Revenue",K14-L14,L14-K14)</f>
        <v>-5077903.98281315</v>
      </c>
      <c r="N14" s="2"/>
    </row>
    <row r="15" customFormat="false" ht="15" hidden="false" customHeight="false" outlineLevel="0" collapsed="false">
      <c r="A15" s="3" t="s">
        <v>51</v>
      </c>
      <c r="B15" s="3" t="s">
        <v>50</v>
      </c>
      <c r="C15" s="8" t="s">
        <v>133</v>
      </c>
      <c r="D15" s="34" t="n">
        <v>0</v>
      </c>
      <c r="E15" s="15" t="n">
        <f aca="false">SUMIFS(GL_Data!$H$2:$H$652,GL_Data!$A$2:$A$652,"Actual",GL_Data!$F$2:$F$652,$A15,GL_Data!$C$2:$C$652,"&gt;=1",GL_Data!$C$2:$C$652,"&lt;=9")</f>
        <v>6013732.3</v>
      </c>
      <c r="F15" s="15" t="n">
        <f aca="false">SUMIFS(GL_Data!$H$2:$H$652,GL_Data!$A$2:$A$652,"Actual",GL_Data!$F$2:$F$652,$A15,GL_Data!$C$2:$C$652,"&gt;=7",GL_Data!$C$2:$C$652,"&lt;=9")</f>
        <v>2215057.2</v>
      </c>
      <c r="G15" s="15" t="n">
        <f aca="false">SUMIFS(GL_Data!$H$2:$H$652,GL_Data!$A$2:$A$652,"Budget",GL_Data!$F$2:$F$652,$A15,GL_Data!$C$2:$C$652,"&gt;=7",GL_Data!$C$2:$C$652,"&lt;=9")</f>
        <v>2027264.8</v>
      </c>
      <c r="H15" s="35" t="n">
        <f aca="false">IF(AND(C15="Run-rate",G15&lt;&gt;0),F15/G15,1)</f>
        <v>1.09263338464714</v>
      </c>
      <c r="I15" s="15" t="n">
        <f aca="false">SUMIFS(GL_Data!$H$2:$H$652,GL_Data!$A$2:$A$652,"Budget",GL_Data!$F$2:$F$652,$A15,GL_Data!$C$2:$C$652,"&gt;=10",GL_Data!$C$2:$C$652,"&lt;=12")</f>
        <v>2066252</v>
      </c>
      <c r="J15" s="15" t="n">
        <f aca="false">I15*H15+D15</f>
        <v>2257655.91629392</v>
      </c>
      <c r="K15" s="15" t="n">
        <f aca="false">E15+J15</f>
        <v>8271388.21629392</v>
      </c>
      <c r="L15" s="15" t="n">
        <f aca="false">SUMIFS(GL_Data!$H$2:$H$652,GL_Data!$A$2:$A$652,"Budget",GL_Data!$F$2:$F$652,$A15)</f>
        <v>7855372.8</v>
      </c>
      <c r="M15" s="15" t="n">
        <f aca="false">IF($B15="Revenue",K15-L15,L15-K15)</f>
        <v>-416015.416293915</v>
      </c>
      <c r="N15" s="2"/>
    </row>
    <row r="16" customFormat="false" ht="15" hidden="false" customHeight="false" outlineLevel="0" collapsed="false">
      <c r="A16" s="3" t="s">
        <v>52</v>
      </c>
      <c r="B16" s="3" t="s">
        <v>50</v>
      </c>
      <c r="C16" s="8" t="s">
        <v>35</v>
      </c>
      <c r="D16" s="34" t="n">
        <v>150000</v>
      </c>
      <c r="E16" s="15" t="n">
        <f aca="false">SUMIFS(GL_Data!$H$2:$H$652,GL_Data!$A$2:$A$652,"Actual",GL_Data!$F$2:$F$652,$A16,GL_Data!$C$2:$C$652,"&gt;=1",GL_Data!$C$2:$C$652,"&lt;=9")</f>
        <v>4270580.11</v>
      </c>
      <c r="F16" s="15" t="n">
        <f aca="false">SUMIFS(GL_Data!$H$2:$H$652,GL_Data!$A$2:$A$652,"Actual",GL_Data!$F$2:$F$652,$A16,GL_Data!$C$2:$C$652,"&gt;=7",GL_Data!$C$2:$C$652,"&lt;=9")</f>
        <v>2276736.09</v>
      </c>
      <c r="G16" s="15" t="n">
        <f aca="false">SUMIFS(GL_Data!$H$2:$H$652,GL_Data!$A$2:$A$652,"Budget",GL_Data!$F$2:$F$652,$A16,GL_Data!$C$2:$C$652,"&gt;=7",GL_Data!$C$2:$C$652,"&lt;=9")</f>
        <v>1138155.6</v>
      </c>
      <c r="H16" s="35" t="n">
        <f aca="false">IF(AND(C16="Run-rate",G16&lt;&gt;0),F16/G16,1)</f>
        <v>1</v>
      </c>
      <c r="I16" s="15" t="n">
        <f aca="false">SUMIFS(GL_Data!$H$2:$H$652,GL_Data!$A$2:$A$652,"Budget",GL_Data!$F$2:$F$652,$A16,GL_Data!$C$2:$C$652,"&gt;=10",GL_Data!$C$2:$C$652,"&lt;=12")</f>
        <v>1161252.6</v>
      </c>
      <c r="J16" s="15" t="n">
        <f aca="false">I16*H16+D16</f>
        <v>1311252.6</v>
      </c>
      <c r="K16" s="15" t="n">
        <f aca="false">E16+J16</f>
        <v>5581832.71</v>
      </c>
      <c r="L16" s="15" t="n">
        <f aca="false">SUMIFS(GL_Data!$H$2:$H$652,GL_Data!$A$2:$A$652,"Budget",GL_Data!$F$2:$F$652,$A16)</f>
        <v>4408080.6</v>
      </c>
      <c r="M16" s="15" t="n">
        <f aca="false">IF($B16="Revenue",K16-L16,L16-K16)</f>
        <v>-1173752.11</v>
      </c>
      <c r="N16" s="2" t="s">
        <v>137</v>
      </c>
    </row>
    <row r="17" customFormat="false" ht="15" hidden="false" customHeight="false" outlineLevel="0" collapsed="false">
      <c r="A17" s="19" t="s">
        <v>53</v>
      </c>
      <c r="B17" s="20" t="s">
        <v>50</v>
      </c>
      <c r="C17" s="36"/>
      <c r="D17" s="37"/>
      <c r="E17" s="21" t="n">
        <f aca="false">SUM(E14:E16)</f>
        <v>98583222.23</v>
      </c>
      <c r="F17" s="21" t="n">
        <f aca="false">SUM(F14:F16)</f>
        <v>36810040.14</v>
      </c>
      <c r="G17" s="21" t="n">
        <f aca="false">SUM(G14:G16)</f>
        <v>33169508.9</v>
      </c>
      <c r="H17" s="38"/>
      <c r="I17" s="21" t="n">
        <f aca="false">SUM(I14:I16)</f>
        <v>33844681.1</v>
      </c>
      <c r="J17" s="21" t="n">
        <f aca="false">SUM(J14:J16)</f>
        <v>36547529.6791071</v>
      </c>
      <c r="K17" s="21" t="n">
        <f aca="false">SUM(K14:K16)</f>
        <v>135130751.909107</v>
      </c>
      <c r="L17" s="21" t="n">
        <f aca="false">SUM(L14:L16)</f>
        <v>128463080.4</v>
      </c>
      <c r="M17" s="21" t="n">
        <f aca="false">IF($B17="Revenue",K17-L17,L17-K17)</f>
        <v>-6667671.50910707</v>
      </c>
      <c r="N17" s="36"/>
    </row>
    <row r="18" customFormat="false" ht="15" hidden="false" customHeight="false" outlineLevel="0" collapsed="false">
      <c r="A18" s="19" t="s">
        <v>54</v>
      </c>
      <c r="B18" s="20" t="s">
        <v>40</v>
      </c>
      <c r="C18" s="36"/>
      <c r="D18" s="37"/>
      <c r="E18" s="21" t="n">
        <f aca="false">E12-E17</f>
        <v>78023683.74</v>
      </c>
      <c r="F18" s="21" t="n">
        <f aca="false">F12-F17</f>
        <v>26323149.5</v>
      </c>
      <c r="G18" s="21" t="n">
        <f aca="false">G12-G17</f>
        <v>27459499.75</v>
      </c>
      <c r="H18" s="38"/>
      <c r="I18" s="21" t="n">
        <f aca="false">I12-I17</f>
        <v>27931407.3</v>
      </c>
      <c r="J18" s="21" t="n">
        <f aca="false">J12-J17</f>
        <v>27869245.7140245</v>
      </c>
      <c r="K18" s="21" t="n">
        <f aca="false">K12-K17</f>
        <v>105892929.454025</v>
      </c>
      <c r="L18" s="21" t="n">
        <f aca="false">L12-L17</f>
        <v>107273397.22</v>
      </c>
      <c r="M18" s="21" t="n">
        <f aca="false">IF($B18="Revenue",K18-L18,L18-K18)</f>
        <v>-1380467.76597552</v>
      </c>
      <c r="N18" s="36"/>
    </row>
    <row r="19" customFormat="false" ht="15" hidden="false" customHeight="false" outlineLevel="0" collapsed="false">
      <c r="A19" s="13" t="s">
        <v>56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customFormat="false" ht="15" hidden="false" customHeight="false" outlineLevel="0" collapsed="false">
      <c r="A20" s="3" t="s">
        <v>57</v>
      </c>
      <c r="B20" s="3" t="s">
        <v>50</v>
      </c>
      <c r="C20" s="8" t="s">
        <v>133</v>
      </c>
      <c r="D20" s="34" t="n">
        <v>0</v>
      </c>
      <c r="E20" s="15" t="n">
        <f aca="false">SUMIFS(GL_Data!$H$2:$H$652,GL_Data!$A$2:$A$652,"Actual",GL_Data!$F$2:$F$652,$A20,GL_Data!$C$2:$C$652,"&gt;=1",GL_Data!$C$2:$C$652,"&lt;=9")</f>
        <v>36869573.43</v>
      </c>
      <c r="F20" s="15" t="n">
        <f aca="false">SUMIFS(GL_Data!$H$2:$H$652,GL_Data!$A$2:$A$652,"Actual",GL_Data!$F$2:$F$652,$A20,GL_Data!$C$2:$C$652,"&gt;=7",GL_Data!$C$2:$C$652,"&lt;=9")</f>
        <v>12536419.14</v>
      </c>
      <c r="G20" s="15" t="n">
        <f aca="false">SUMIFS(GL_Data!$H$2:$H$652,GL_Data!$A$2:$A$652,"Budget",GL_Data!$F$2:$F$652,$A20,GL_Data!$C$2:$C$652,"&gt;=7",GL_Data!$C$2:$C$652,"&lt;=9")</f>
        <v>12979000</v>
      </c>
      <c r="H20" s="35" t="n">
        <f aca="false">IF(AND(C20="Run-rate",G20&lt;&gt;0),F20/G20,1)</f>
        <v>0.965900234224517</v>
      </c>
      <c r="I20" s="15" t="n">
        <f aca="false">SUMIFS(GL_Data!$H$2:$H$652,GL_Data!$A$2:$A$652,"Budget",GL_Data!$F$2:$F$652,$A20,GL_Data!$C$2:$C$652,"&gt;=10",GL_Data!$C$2:$C$652,"&lt;=12")</f>
        <v>13477500</v>
      </c>
      <c r="J20" s="15" t="n">
        <f aca="false">I20*H20+D20</f>
        <v>13017920.4067609</v>
      </c>
      <c r="K20" s="15" t="n">
        <f aca="false">E20+J20</f>
        <v>49887493.8367609</v>
      </c>
      <c r="L20" s="15" t="n">
        <f aca="false">SUMIFS(GL_Data!$H$2:$H$652,GL_Data!$A$2:$A$652,"Budget",GL_Data!$F$2:$F$652,$A20)</f>
        <v>50988000</v>
      </c>
      <c r="M20" s="15" t="n">
        <f aca="false">IF($B20="Revenue",K20-L20,L20-K20)</f>
        <v>1100506.16323908</v>
      </c>
      <c r="N20" s="2"/>
    </row>
    <row r="21" customFormat="false" ht="15" hidden="false" customHeight="false" outlineLevel="0" collapsed="false">
      <c r="A21" s="3" t="s">
        <v>58</v>
      </c>
      <c r="B21" s="3" t="s">
        <v>50</v>
      </c>
      <c r="C21" s="8" t="s">
        <v>133</v>
      </c>
      <c r="D21" s="34" t="n">
        <v>0</v>
      </c>
      <c r="E21" s="15" t="n">
        <f aca="false">SUMIFS(GL_Data!$H$2:$H$652,GL_Data!$A$2:$A$652,"Actual",GL_Data!$F$2:$F$652,$A21,GL_Data!$C$2:$C$652,"&gt;=1",GL_Data!$C$2:$C$652,"&lt;=9")</f>
        <v>1835777.01</v>
      </c>
      <c r="F21" s="15" t="n">
        <f aca="false">SUMIFS(GL_Data!$H$2:$H$652,GL_Data!$A$2:$A$652,"Actual",GL_Data!$F$2:$F$652,$A21,GL_Data!$C$2:$C$652,"&gt;=7",GL_Data!$C$2:$C$652,"&lt;=9")</f>
        <v>725253.48</v>
      </c>
      <c r="G21" s="15" t="n">
        <f aca="false">SUMIFS(GL_Data!$H$2:$H$652,GL_Data!$A$2:$A$652,"Budget",GL_Data!$F$2:$F$652,$A21,GL_Data!$C$2:$C$652,"&gt;=7",GL_Data!$C$2:$C$652,"&lt;=9")</f>
        <v>390000</v>
      </c>
      <c r="H21" s="35" t="n">
        <f aca="false">IF(AND(C21="Run-rate",G21&lt;&gt;0),F21/G21,1)</f>
        <v>1.85962430769231</v>
      </c>
      <c r="I21" s="15" t="n">
        <f aca="false">SUMIFS(GL_Data!$H$2:$H$652,GL_Data!$A$2:$A$652,"Budget",GL_Data!$F$2:$F$652,$A21,GL_Data!$C$2:$C$652,"&gt;=10",GL_Data!$C$2:$C$652,"&lt;=12")</f>
        <v>390000</v>
      </c>
      <c r="J21" s="15" t="n">
        <f aca="false">I21*H21+D21</f>
        <v>725253.48</v>
      </c>
      <c r="K21" s="15" t="n">
        <f aca="false">E21+J21</f>
        <v>2561030.49</v>
      </c>
      <c r="L21" s="15" t="n">
        <f aca="false">SUMIFS(GL_Data!$H$2:$H$652,GL_Data!$A$2:$A$652,"Budget",GL_Data!$F$2:$F$652,$A21)</f>
        <v>1560000</v>
      </c>
      <c r="M21" s="15" t="n">
        <f aca="false">IF($B21="Revenue",K21-L21,L21-K21)</f>
        <v>-1001030.49</v>
      </c>
      <c r="N21" s="2" t="s">
        <v>138</v>
      </c>
    </row>
    <row r="22" customFormat="false" ht="15" hidden="false" customHeight="false" outlineLevel="0" collapsed="false">
      <c r="A22" s="3" t="s">
        <v>59</v>
      </c>
      <c r="B22" s="3" t="s">
        <v>50</v>
      </c>
      <c r="C22" s="8" t="s">
        <v>133</v>
      </c>
      <c r="D22" s="34" t="n">
        <v>0</v>
      </c>
      <c r="E22" s="15" t="n">
        <f aca="false">SUMIFS(GL_Data!$H$2:$H$652,GL_Data!$A$2:$A$652,"Actual",GL_Data!$F$2:$F$652,$A22,GL_Data!$C$2:$C$652,"&gt;=1",GL_Data!$C$2:$C$652,"&lt;=9")</f>
        <v>6193597.65</v>
      </c>
      <c r="F22" s="15" t="n">
        <f aca="false">SUMIFS(GL_Data!$H$2:$H$652,GL_Data!$A$2:$A$652,"Actual",GL_Data!$F$2:$F$652,$A22,GL_Data!$C$2:$C$652,"&gt;=7",GL_Data!$C$2:$C$652,"&lt;=9")</f>
        <v>2082372.28</v>
      </c>
      <c r="G22" s="15" t="n">
        <f aca="false">SUMIFS(GL_Data!$H$2:$H$652,GL_Data!$A$2:$A$652,"Budget",GL_Data!$F$2:$F$652,$A22,GL_Data!$C$2:$C$652,"&gt;=7",GL_Data!$C$2:$C$652,"&lt;=9")</f>
        <v>1950000</v>
      </c>
      <c r="H22" s="35" t="n">
        <f aca="false">IF(AND(C22="Run-rate",G22&lt;&gt;0),F22/G22,1)</f>
        <v>1.06788322051282</v>
      </c>
      <c r="I22" s="15" t="n">
        <f aca="false">SUMIFS(GL_Data!$H$2:$H$652,GL_Data!$A$2:$A$652,"Budget",GL_Data!$F$2:$F$652,$A22,GL_Data!$C$2:$C$652,"&gt;=10",GL_Data!$C$2:$C$652,"&lt;=12")</f>
        <v>1950000</v>
      </c>
      <c r="J22" s="15" t="n">
        <f aca="false">I22*H22+D22</f>
        <v>2082372.28</v>
      </c>
      <c r="K22" s="15" t="n">
        <f aca="false">E22+J22</f>
        <v>8275969.93</v>
      </c>
      <c r="L22" s="15" t="n">
        <f aca="false">SUMIFS(GL_Data!$H$2:$H$652,GL_Data!$A$2:$A$652,"Budget",GL_Data!$F$2:$F$652,$A22)</f>
        <v>7800000</v>
      </c>
      <c r="M22" s="15" t="n">
        <f aca="false">IF($B22="Revenue",K22-L22,L22-K22)</f>
        <v>-475969.930000001</v>
      </c>
      <c r="N22" s="2"/>
    </row>
    <row r="23" customFormat="false" ht="15" hidden="false" customHeight="false" outlineLevel="0" collapsed="false">
      <c r="A23" s="3" t="s">
        <v>60</v>
      </c>
      <c r="B23" s="3" t="s">
        <v>50</v>
      </c>
      <c r="C23" s="8" t="s">
        <v>35</v>
      </c>
      <c r="D23" s="34" t="n">
        <v>1080000</v>
      </c>
      <c r="E23" s="15" t="n">
        <f aca="false">SUMIFS(GL_Data!$H$2:$H$652,GL_Data!$A$2:$A$652,"Actual",GL_Data!$F$2:$F$652,$A23,GL_Data!$C$2:$C$652,"&gt;=1",GL_Data!$C$2:$C$652,"&lt;=9")</f>
        <v>3293285.31</v>
      </c>
      <c r="F23" s="15" t="n">
        <f aca="false">SUMIFS(GL_Data!$H$2:$H$652,GL_Data!$A$2:$A$652,"Actual",GL_Data!$F$2:$F$652,$A23,GL_Data!$C$2:$C$652,"&gt;=7",GL_Data!$C$2:$C$652,"&lt;=9")</f>
        <v>1163536.66</v>
      </c>
      <c r="G23" s="15" t="n">
        <f aca="false">SUMIFS(GL_Data!$H$2:$H$652,GL_Data!$A$2:$A$652,"Budget",GL_Data!$F$2:$F$652,$A23,GL_Data!$C$2:$C$652,"&gt;=7",GL_Data!$C$2:$C$652,"&lt;=9")</f>
        <v>2250000</v>
      </c>
      <c r="H23" s="35" t="n">
        <f aca="false">IF(AND(C23="Run-rate",G23&lt;&gt;0),F23/G23,1)</f>
        <v>1</v>
      </c>
      <c r="I23" s="15" t="n">
        <f aca="false">SUMIFS(GL_Data!$H$2:$H$652,GL_Data!$A$2:$A$652,"Budget",GL_Data!$F$2:$F$652,$A23,GL_Data!$C$2:$C$652,"&gt;=10",GL_Data!$C$2:$C$652,"&lt;=12")</f>
        <v>1050000</v>
      </c>
      <c r="J23" s="15" t="n">
        <f aca="false">I23*H23+D23</f>
        <v>2130000</v>
      </c>
      <c r="K23" s="15" t="n">
        <f aca="false">E23+J23</f>
        <v>5423285.31</v>
      </c>
      <c r="L23" s="15" t="n">
        <f aca="false">SUMIFS(GL_Data!$H$2:$H$652,GL_Data!$A$2:$A$652,"Budget",GL_Data!$F$2:$F$652,$A23)</f>
        <v>5400000</v>
      </c>
      <c r="M23" s="15" t="n">
        <f aca="false">IF($B23="Revenue",K23-L23,L23-K23)</f>
        <v>-23285.3100000005</v>
      </c>
      <c r="N23" s="2" t="s">
        <v>139</v>
      </c>
    </row>
    <row r="24" customFormat="false" ht="15" hidden="false" customHeight="false" outlineLevel="0" collapsed="false">
      <c r="A24" s="3" t="s">
        <v>61</v>
      </c>
      <c r="B24" s="3" t="s">
        <v>50</v>
      </c>
      <c r="C24" s="8" t="s">
        <v>133</v>
      </c>
      <c r="D24" s="34" t="n">
        <v>0</v>
      </c>
      <c r="E24" s="15" t="n">
        <f aca="false">SUMIFS(GL_Data!$H$2:$H$652,GL_Data!$A$2:$A$652,"Actual",GL_Data!$F$2:$F$652,$A24,GL_Data!$C$2:$C$652,"&gt;=1",GL_Data!$C$2:$C$652,"&lt;=9")</f>
        <v>834203.26</v>
      </c>
      <c r="F24" s="15" t="n">
        <f aca="false">SUMIFS(GL_Data!$H$2:$H$652,GL_Data!$A$2:$A$652,"Actual",GL_Data!$F$2:$F$652,$A24,GL_Data!$C$2:$C$652,"&gt;=7",GL_Data!$C$2:$C$652,"&lt;=9")</f>
        <v>282371.25</v>
      </c>
      <c r="G24" s="15" t="n">
        <f aca="false">SUMIFS(GL_Data!$H$2:$H$652,GL_Data!$A$2:$A$652,"Budget",GL_Data!$F$2:$F$652,$A24,GL_Data!$C$2:$C$652,"&gt;=7",GL_Data!$C$2:$C$652,"&lt;=9")</f>
        <v>279000</v>
      </c>
      <c r="H24" s="35" t="n">
        <f aca="false">IF(AND(C24="Run-rate",G24&lt;&gt;0),F24/G24,1)</f>
        <v>1.01208333333333</v>
      </c>
      <c r="I24" s="15" t="n">
        <f aca="false">SUMIFS(GL_Data!$H$2:$H$652,GL_Data!$A$2:$A$652,"Budget",GL_Data!$F$2:$F$652,$A24,GL_Data!$C$2:$C$652,"&gt;=10",GL_Data!$C$2:$C$652,"&lt;=12")</f>
        <v>279000</v>
      </c>
      <c r="J24" s="15" t="n">
        <f aca="false">I24*H24+D24</f>
        <v>282371.25</v>
      </c>
      <c r="K24" s="15" t="n">
        <f aca="false">E24+J24</f>
        <v>1116574.51</v>
      </c>
      <c r="L24" s="15" t="n">
        <f aca="false">SUMIFS(GL_Data!$H$2:$H$652,GL_Data!$A$2:$A$652,"Budget",GL_Data!$F$2:$F$652,$A24)</f>
        <v>1116000</v>
      </c>
      <c r="M24" s="15" t="n">
        <f aca="false">IF($B24="Revenue",K24-L24,L24-K24)</f>
        <v>-574.510000000009</v>
      </c>
      <c r="N24" s="2"/>
    </row>
    <row r="25" customFormat="false" ht="15" hidden="false" customHeight="false" outlineLevel="0" collapsed="false">
      <c r="A25" s="3" t="s">
        <v>62</v>
      </c>
      <c r="B25" s="3" t="s">
        <v>50</v>
      </c>
      <c r="C25" s="8" t="s">
        <v>35</v>
      </c>
      <c r="D25" s="34" t="n">
        <v>150000</v>
      </c>
      <c r="E25" s="15" t="n">
        <f aca="false">SUMIFS(GL_Data!$H$2:$H$652,GL_Data!$A$2:$A$652,"Actual",GL_Data!$F$2:$F$652,$A25,GL_Data!$C$2:$C$652,"&gt;=1",GL_Data!$C$2:$C$652,"&lt;=9")</f>
        <v>1725613.29</v>
      </c>
      <c r="F25" s="15" t="n">
        <f aca="false">SUMIFS(GL_Data!$H$2:$H$652,GL_Data!$A$2:$A$652,"Actual",GL_Data!$F$2:$F$652,$A25,GL_Data!$C$2:$C$652,"&gt;=7",GL_Data!$C$2:$C$652,"&lt;=9")</f>
        <v>745341.84</v>
      </c>
      <c r="G25" s="15" t="n">
        <f aca="false">SUMIFS(GL_Data!$H$2:$H$652,GL_Data!$A$2:$A$652,"Budget",GL_Data!$F$2:$F$652,$A25,GL_Data!$C$2:$C$652,"&gt;=7",GL_Data!$C$2:$C$652,"&lt;=9")</f>
        <v>495000</v>
      </c>
      <c r="H25" s="35" t="n">
        <f aca="false">IF(AND(C25="Run-rate",G25&lt;&gt;0),F25/G25,1)</f>
        <v>1</v>
      </c>
      <c r="I25" s="15" t="n">
        <f aca="false">SUMIFS(GL_Data!$H$2:$H$652,GL_Data!$A$2:$A$652,"Budget",GL_Data!$F$2:$F$652,$A25,GL_Data!$C$2:$C$652,"&gt;=10",GL_Data!$C$2:$C$652,"&lt;=12")</f>
        <v>495000</v>
      </c>
      <c r="J25" s="15" t="n">
        <f aca="false">I25*H25+D25</f>
        <v>645000</v>
      </c>
      <c r="K25" s="15" t="n">
        <f aca="false">E25+J25</f>
        <v>2370613.29</v>
      </c>
      <c r="L25" s="15" t="n">
        <f aca="false">SUMIFS(GL_Data!$H$2:$H$652,GL_Data!$A$2:$A$652,"Budget",GL_Data!$F$2:$F$652,$A25)</f>
        <v>1980000</v>
      </c>
      <c r="M25" s="15" t="n">
        <f aca="false">IF($B25="Revenue",K25-L25,L25-K25)</f>
        <v>-390613.29</v>
      </c>
      <c r="N25" s="2" t="s">
        <v>140</v>
      </c>
    </row>
    <row r="26" customFormat="false" ht="15" hidden="false" customHeight="false" outlineLevel="0" collapsed="false">
      <c r="A26" s="3" t="s">
        <v>63</v>
      </c>
      <c r="B26" s="3" t="s">
        <v>50</v>
      </c>
      <c r="C26" s="8" t="s">
        <v>133</v>
      </c>
      <c r="D26" s="34" t="n">
        <v>0</v>
      </c>
      <c r="E26" s="15" t="n">
        <f aca="false">SUMIFS(GL_Data!$H$2:$H$652,GL_Data!$A$2:$A$652,"Actual",GL_Data!$F$2:$F$652,$A26,GL_Data!$C$2:$C$652,"&gt;=1",GL_Data!$C$2:$C$652,"&lt;=9")</f>
        <v>2338726.88</v>
      </c>
      <c r="F26" s="15" t="n">
        <f aca="false">SUMIFS(GL_Data!$H$2:$H$652,GL_Data!$A$2:$A$652,"Actual",GL_Data!$F$2:$F$652,$A26,GL_Data!$C$2:$C$652,"&gt;=7",GL_Data!$C$2:$C$652,"&lt;=9")</f>
        <v>772421.23</v>
      </c>
      <c r="G26" s="15" t="n">
        <f aca="false">SUMIFS(GL_Data!$H$2:$H$652,GL_Data!$A$2:$A$652,"Budget",GL_Data!$F$2:$F$652,$A26,GL_Data!$C$2:$C$652,"&gt;=7",GL_Data!$C$2:$C$652,"&lt;=9")</f>
        <v>780000</v>
      </c>
      <c r="H26" s="35" t="n">
        <f aca="false">IF(AND(C26="Run-rate",G26&lt;&gt;0),F26/G26,1)</f>
        <v>0.990283628205128</v>
      </c>
      <c r="I26" s="15" t="n">
        <f aca="false">SUMIFS(GL_Data!$H$2:$H$652,GL_Data!$A$2:$A$652,"Budget",GL_Data!$F$2:$F$652,$A26,GL_Data!$C$2:$C$652,"&gt;=10",GL_Data!$C$2:$C$652,"&lt;=12")</f>
        <v>780000</v>
      </c>
      <c r="J26" s="15" t="n">
        <f aca="false">I26*H26+D26</f>
        <v>772421.23</v>
      </c>
      <c r="K26" s="15" t="n">
        <f aca="false">E26+J26</f>
        <v>3111148.11</v>
      </c>
      <c r="L26" s="15" t="n">
        <f aca="false">SUMIFS(GL_Data!$H$2:$H$652,GL_Data!$A$2:$A$652,"Budget",GL_Data!$F$2:$F$652,$A26)</f>
        <v>3120000</v>
      </c>
      <c r="M26" s="15" t="n">
        <f aca="false">IF($B26="Revenue",K26-L26,L26-K26)</f>
        <v>8851.89000000013</v>
      </c>
      <c r="N26" s="2"/>
    </row>
    <row r="27" customFormat="false" ht="15" hidden="false" customHeight="false" outlineLevel="0" collapsed="false">
      <c r="A27" s="19" t="s">
        <v>64</v>
      </c>
      <c r="B27" s="20" t="s">
        <v>50</v>
      </c>
      <c r="C27" s="36"/>
      <c r="D27" s="37"/>
      <c r="E27" s="21" t="n">
        <f aca="false">SUM(E20:E26)</f>
        <v>53090776.83</v>
      </c>
      <c r="F27" s="21" t="n">
        <f aca="false">SUM(F20:F26)</f>
        <v>18307715.88</v>
      </c>
      <c r="G27" s="21" t="n">
        <f aca="false">SUM(G20:G26)</f>
        <v>19123000</v>
      </c>
      <c r="H27" s="38"/>
      <c r="I27" s="21" t="n">
        <f aca="false">SUM(I20:I26)</f>
        <v>18421500</v>
      </c>
      <c r="J27" s="21" t="n">
        <f aca="false">SUM(J20:J26)</f>
        <v>19655338.6467609</v>
      </c>
      <c r="K27" s="21" t="n">
        <f aca="false">SUM(K20:K26)</f>
        <v>72746115.4767609</v>
      </c>
      <c r="L27" s="21" t="n">
        <f aca="false">SUM(L20:L26)</f>
        <v>71964000</v>
      </c>
      <c r="M27" s="21" t="n">
        <f aca="false">IF($B27="Revenue",K27-L27,L27-K27)</f>
        <v>-782115.476760924</v>
      </c>
      <c r="N27" s="36"/>
    </row>
    <row r="28" customFormat="false" ht="15" hidden="false" customHeight="false" outlineLevel="0" collapsed="false">
      <c r="A28" s="19" t="s">
        <v>65</v>
      </c>
      <c r="B28" s="20" t="s">
        <v>40</v>
      </c>
      <c r="C28" s="36"/>
      <c r="D28" s="37"/>
      <c r="E28" s="21" t="n">
        <f aca="false">E18-E27</f>
        <v>24932906.91</v>
      </c>
      <c r="F28" s="21" t="n">
        <f aca="false">F18-F27</f>
        <v>8015433.62</v>
      </c>
      <c r="G28" s="21" t="n">
        <f aca="false">G18-G27</f>
        <v>8336499.75</v>
      </c>
      <c r="H28" s="38"/>
      <c r="I28" s="21" t="n">
        <f aca="false">I18-I27</f>
        <v>9509907.3</v>
      </c>
      <c r="J28" s="21" t="n">
        <f aca="false">J18-J27</f>
        <v>8213907.06726357</v>
      </c>
      <c r="K28" s="21" t="n">
        <f aca="false">K18-K27</f>
        <v>33146813.9772636</v>
      </c>
      <c r="L28" s="21" t="n">
        <f aca="false">L18-L27</f>
        <v>35309397.22</v>
      </c>
      <c r="M28" s="21" t="n">
        <f aca="false">IF($B28="Revenue",K28-L28,L28-K28)</f>
        <v>-2162583.24273644</v>
      </c>
      <c r="N28" s="36"/>
    </row>
  </sheetData>
  <dataValidations count="1">
    <dataValidation allowBlank="false" errorStyle="stop" operator="between" showDropDown="false" showErrorMessage="true" showInputMessage="false" sqref="C6:C11 C14:C16 C20:C26" type="list">
      <formula1>"Run-rate,Budget"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141</v>
      </c>
    </row>
    <row r="2" customFormat="false" ht="15" hidden="false" customHeight="false" outlineLevel="0" collapsed="false">
      <c r="A2" s="2" t="s">
        <v>142</v>
      </c>
    </row>
    <row r="4" customFormat="false" ht="15" hidden="false" customHeight="false" outlineLevel="0" collapsed="false">
      <c r="A4" s="5" t="s">
        <v>143</v>
      </c>
    </row>
    <row r="5" customFormat="false" ht="30" hidden="false" customHeight="true" outlineLevel="0" collapsed="false">
      <c r="A5" s="39" t="s">
        <v>144</v>
      </c>
    </row>
    <row r="6" customFormat="false" ht="30" hidden="false" customHeight="true" outlineLevel="0" collapsed="false">
      <c r="A6" s="39" t="s">
        <v>145</v>
      </c>
    </row>
    <row r="7" customFormat="false" ht="15" hidden="false" customHeight="true" outlineLevel="0" collapsed="false">
      <c r="A7" s="39" t="s">
        <v>146</v>
      </c>
    </row>
    <row r="9" customFormat="false" ht="15" hidden="false" customHeight="false" outlineLevel="0" collapsed="false">
      <c r="A9" s="5" t="s">
        <v>40</v>
      </c>
    </row>
    <row r="10" customFormat="false" ht="15" hidden="false" customHeight="true" outlineLevel="0" collapsed="false">
      <c r="A10" s="39" t="s">
        <v>147</v>
      </c>
    </row>
    <row r="11" customFormat="false" ht="30" hidden="false" customHeight="true" outlineLevel="0" collapsed="false">
      <c r="A11" s="39" t="s">
        <v>148</v>
      </c>
    </row>
    <row r="12" customFormat="false" ht="15" hidden="false" customHeight="true" outlineLevel="0" collapsed="false">
      <c r="A12" s="39" t="s">
        <v>149</v>
      </c>
    </row>
    <row r="13" customFormat="false" ht="15" hidden="false" customHeight="true" outlineLevel="0" collapsed="false">
      <c r="A13" s="39" t="s">
        <v>150</v>
      </c>
    </row>
    <row r="15" customFormat="false" ht="15" hidden="false" customHeight="false" outlineLevel="0" collapsed="false">
      <c r="A15" s="5" t="s">
        <v>48</v>
      </c>
    </row>
    <row r="16" customFormat="false" ht="15" hidden="false" customHeight="true" outlineLevel="0" collapsed="false">
      <c r="A16" s="39" t="s">
        <v>151</v>
      </c>
    </row>
    <row r="17" customFormat="false" ht="30" hidden="false" customHeight="true" outlineLevel="0" collapsed="false">
      <c r="A17" s="39" t="s">
        <v>152</v>
      </c>
    </row>
    <row r="19" customFormat="false" ht="15" hidden="false" customHeight="false" outlineLevel="0" collapsed="false">
      <c r="A19" s="5" t="s">
        <v>56</v>
      </c>
    </row>
    <row r="20" customFormat="false" ht="15" hidden="false" customHeight="true" outlineLevel="0" collapsed="false">
      <c r="A20" s="39" t="s">
        <v>153</v>
      </c>
    </row>
    <row r="21" customFormat="false" ht="15" hidden="false" customHeight="true" outlineLevel="0" collapsed="false">
      <c r="A21" s="39" t="s">
        <v>154</v>
      </c>
    </row>
    <row r="22" customFormat="false" ht="15" hidden="false" customHeight="true" outlineLevel="0" collapsed="false">
      <c r="A22" s="39" t="s">
        <v>155</v>
      </c>
    </row>
    <row r="23" customFormat="false" ht="15" hidden="false" customHeight="true" outlineLevel="0" collapsed="false">
      <c r="A23" s="39" t="s">
        <v>156</v>
      </c>
    </row>
    <row r="24" customFormat="false" ht="15" hidden="false" customHeight="true" outlineLevel="0" collapsed="false">
      <c r="A24" s="39" t="s">
        <v>157</v>
      </c>
    </row>
    <row r="26" customFormat="false" ht="15" hidden="false" customHeight="false" outlineLevel="0" collapsed="false">
      <c r="A26" s="5" t="s">
        <v>158</v>
      </c>
    </row>
    <row r="27" customFormat="false" ht="15" hidden="false" customHeight="true" outlineLevel="0" collapsed="false">
      <c r="A27" s="39" t="s">
        <v>159</v>
      </c>
    </row>
    <row r="28" customFormat="false" ht="15" hidden="false" customHeight="true" outlineLevel="0" collapsed="false">
      <c r="A28" s="39" t="s">
        <v>160</v>
      </c>
    </row>
    <row r="29" customFormat="false" ht="15" hidden="false" customHeight="true" outlineLevel="0" collapsed="false">
      <c r="A29" s="39" t="s">
        <v>161</v>
      </c>
    </row>
    <row r="30" customFormat="false" ht="15" hidden="false" customHeight="true" outlineLevel="0" collapsed="false">
      <c r="A30" s="39" t="s">
        <v>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H6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9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6" min="6" style="0" width="30"/>
    <col collapsed="false" customWidth="true" hidden="false" outlineLevel="0" max="7" min="7" style="0" width="10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1" t="s">
        <v>163</v>
      </c>
      <c r="B1" s="12" t="s">
        <v>29</v>
      </c>
      <c r="C1" s="12" t="s">
        <v>164</v>
      </c>
      <c r="D1" s="12" t="s">
        <v>108</v>
      </c>
      <c r="E1" s="12" t="s">
        <v>165</v>
      </c>
      <c r="F1" s="12" t="s">
        <v>32</v>
      </c>
      <c r="G1" s="12" t="s">
        <v>33</v>
      </c>
      <c r="H1" s="12" t="s">
        <v>166</v>
      </c>
    </row>
    <row r="2" customFormat="false" ht="15" hidden="false" customHeight="false" outlineLevel="0" collapsed="false">
      <c r="A2" s="3" t="s">
        <v>35</v>
      </c>
      <c r="B2" s="3" t="s">
        <v>167</v>
      </c>
      <c r="C2" s="3" t="n">
        <v>1</v>
      </c>
      <c r="D2" s="3" t="s">
        <v>168</v>
      </c>
      <c r="E2" s="3" t="s">
        <v>40</v>
      </c>
      <c r="F2" s="3" t="s">
        <v>41</v>
      </c>
      <c r="G2" s="3" t="s">
        <v>40</v>
      </c>
      <c r="H2" s="40" t="n">
        <v>7148210</v>
      </c>
    </row>
    <row r="3" customFormat="false" ht="15" hidden="false" customHeight="false" outlineLevel="0" collapsed="false">
      <c r="A3" s="3" t="s">
        <v>35</v>
      </c>
      <c r="B3" s="3" t="s">
        <v>167</v>
      </c>
      <c r="C3" s="3" t="n">
        <v>1</v>
      </c>
      <c r="D3" s="3" t="s">
        <v>168</v>
      </c>
      <c r="E3" s="3" t="s">
        <v>40</v>
      </c>
      <c r="F3" s="3" t="s">
        <v>42</v>
      </c>
      <c r="G3" s="3" t="s">
        <v>40</v>
      </c>
      <c r="H3" s="40" t="n">
        <v>6399270</v>
      </c>
    </row>
    <row r="4" customFormat="false" ht="15" hidden="false" customHeight="false" outlineLevel="0" collapsed="false">
      <c r="A4" s="3" t="s">
        <v>35</v>
      </c>
      <c r="B4" s="3" t="s">
        <v>167</v>
      </c>
      <c r="C4" s="3" t="n">
        <v>1</v>
      </c>
      <c r="D4" s="3" t="s">
        <v>168</v>
      </c>
      <c r="E4" s="3" t="s">
        <v>40</v>
      </c>
      <c r="F4" s="3" t="s">
        <v>43</v>
      </c>
      <c r="G4" s="3" t="s">
        <v>40</v>
      </c>
      <c r="H4" s="40" t="n">
        <v>639927</v>
      </c>
    </row>
    <row r="5" customFormat="false" ht="15" hidden="false" customHeight="false" outlineLevel="0" collapsed="false">
      <c r="A5" s="3" t="s">
        <v>35</v>
      </c>
      <c r="B5" s="3" t="s">
        <v>167</v>
      </c>
      <c r="C5" s="3" t="n">
        <v>1</v>
      </c>
      <c r="D5" s="3" t="s">
        <v>168</v>
      </c>
      <c r="E5" s="3" t="s">
        <v>40</v>
      </c>
      <c r="F5" s="3" t="s">
        <v>44</v>
      </c>
      <c r="G5" s="3" t="s">
        <v>40</v>
      </c>
      <c r="H5" s="40" t="n">
        <v>379220</v>
      </c>
    </row>
    <row r="6" customFormat="false" ht="15" hidden="false" customHeight="false" outlineLevel="0" collapsed="false">
      <c r="A6" s="3" t="s">
        <v>35</v>
      </c>
      <c r="B6" s="3" t="s">
        <v>167</v>
      </c>
      <c r="C6" s="3" t="n">
        <v>1</v>
      </c>
      <c r="D6" s="3" t="s">
        <v>168</v>
      </c>
      <c r="E6" s="3" t="s">
        <v>40</v>
      </c>
      <c r="F6" s="3" t="s">
        <v>45</v>
      </c>
      <c r="G6" s="3" t="s">
        <v>40</v>
      </c>
      <c r="H6" s="40" t="n">
        <v>1200000</v>
      </c>
    </row>
    <row r="7" customFormat="false" ht="15" hidden="false" customHeight="false" outlineLevel="0" collapsed="false">
      <c r="A7" s="3" t="s">
        <v>35</v>
      </c>
      <c r="B7" s="3" t="s">
        <v>167</v>
      </c>
      <c r="C7" s="3" t="n">
        <v>1</v>
      </c>
      <c r="D7" s="3" t="s">
        <v>168</v>
      </c>
      <c r="E7" s="3" t="s">
        <v>40</v>
      </c>
      <c r="F7" s="3" t="s">
        <v>46</v>
      </c>
      <c r="G7" s="3" t="s">
        <v>40</v>
      </c>
      <c r="H7" s="40" t="n">
        <v>1593750</v>
      </c>
    </row>
    <row r="8" customFormat="false" ht="15" hidden="false" customHeight="false" outlineLevel="0" collapsed="false">
      <c r="A8" s="3" t="s">
        <v>35</v>
      </c>
      <c r="B8" s="3" t="s">
        <v>167</v>
      </c>
      <c r="C8" s="3" t="n">
        <v>1</v>
      </c>
      <c r="D8" s="3" t="s">
        <v>168</v>
      </c>
      <c r="E8" s="3" t="s">
        <v>169</v>
      </c>
      <c r="F8" s="3" t="s">
        <v>49</v>
      </c>
      <c r="G8" s="3" t="s">
        <v>50</v>
      </c>
      <c r="H8" s="40" t="n">
        <v>8394889</v>
      </c>
    </row>
    <row r="9" customFormat="false" ht="15" hidden="false" customHeight="false" outlineLevel="0" collapsed="false">
      <c r="A9" s="3" t="s">
        <v>35</v>
      </c>
      <c r="B9" s="3" t="s">
        <v>167</v>
      </c>
      <c r="C9" s="3" t="n">
        <v>1</v>
      </c>
      <c r="D9" s="3" t="s">
        <v>168</v>
      </c>
      <c r="E9" s="3" t="s">
        <v>169</v>
      </c>
      <c r="F9" s="3" t="s">
        <v>51</v>
      </c>
      <c r="G9" s="3" t="s">
        <v>50</v>
      </c>
      <c r="H9" s="40" t="n">
        <v>568824</v>
      </c>
    </row>
    <row r="10" customFormat="false" ht="15" hidden="false" customHeight="false" outlineLevel="0" collapsed="false">
      <c r="A10" s="3" t="s">
        <v>35</v>
      </c>
      <c r="B10" s="3" t="s">
        <v>167</v>
      </c>
      <c r="C10" s="3" t="n">
        <v>1</v>
      </c>
      <c r="D10" s="3" t="s">
        <v>168</v>
      </c>
      <c r="E10" s="3" t="s">
        <v>169</v>
      </c>
      <c r="F10" s="3" t="s">
        <v>52</v>
      </c>
      <c r="G10" s="3" t="s">
        <v>50</v>
      </c>
      <c r="H10" s="40" t="n">
        <v>318541.2</v>
      </c>
    </row>
    <row r="11" customFormat="false" ht="15" hidden="false" customHeight="false" outlineLevel="0" collapsed="false">
      <c r="A11" s="3" t="s">
        <v>35</v>
      </c>
      <c r="B11" s="3" t="s">
        <v>167</v>
      </c>
      <c r="C11" s="3" t="n">
        <v>1</v>
      </c>
      <c r="D11" s="3" t="s">
        <v>71</v>
      </c>
      <c r="E11" s="3" t="s">
        <v>170</v>
      </c>
      <c r="F11" s="3" t="s">
        <v>57</v>
      </c>
      <c r="G11" s="3" t="s">
        <v>50</v>
      </c>
      <c r="H11" s="40" t="n">
        <v>1662500</v>
      </c>
    </row>
    <row r="12" customFormat="false" ht="15" hidden="false" customHeight="false" outlineLevel="0" collapsed="false">
      <c r="A12" s="3" t="s">
        <v>35</v>
      </c>
      <c r="B12" s="3" t="s">
        <v>167</v>
      </c>
      <c r="C12" s="3" t="n">
        <v>1</v>
      </c>
      <c r="D12" s="3" t="s">
        <v>71</v>
      </c>
      <c r="E12" s="3" t="s">
        <v>170</v>
      </c>
      <c r="F12" s="3" t="s">
        <v>58</v>
      </c>
      <c r="G12" s="3" t="s">
        <v>50</v>
      </c>
      <c r="H12" s="40" t="n">
        <v>90000</v>
      </c>
    </row>
    <row r="13" customFormat="false" ht="15" hidden="false" customHeight="false" outlineLevel="0" collapsed="false">
      <c r="A13" s="3" t="s">
        <v>35</v>
      </c>
      <c r="B13" s="3" t="s">
        <v>167</v>
      </c>
      <c r="C13" s="3" t="n">
        <v>1</v>
      </c>
      <c r="D13" s="3" t="s">
        <v>71</v>
      </c>
      <c r="E13" s="3" t="s">
        <v>170</v>
      </c>
      <c r="F13" s="3" t="s">
        <v>59</v>
      </c>
      <c r="G13" s="3" t="s">
        <v>50</v>
      </c>
      <c r="H13" s="40" t="n">
        <v>420000</v>
      </c>
    </row>
    <row r="14" customFormat="false" ht="15" hidden="false" customHeight="false" outlineLevel="0" collapsed="false">
      <c r="A14" s="3" t="s">
        <v>35</v>
      </c>
      <c r="B14" s="3" t="s">
        <v>167</v>
      </c>
      <c r="C14" s="3" t="n">
        <v>1</v>
      </c>
      <c r="D14" s="3" t="s">
        <v>71</v>
      </c>
      <c r="E14" s="3" t="s">
        <v>170</v>
      </c>
      <c r="F14" s="3" t="s">
        <v>61</v>
      </c>
      <c r="G14" s="3" t="s">
        <v>50</v>
      </c>
      <c r="H14" s="40" t="n">
        <v>15000</v>
      </c>
    </row>
    <row r="15" customFormat="false" ht="15" hidden="false" customHeight="false" outlineLevel="0" collapsed="false">
      <c r="A15" s="3" t="s">
        <v>35</v>
      </c>
      <c r="B15" s="3" t="s">
        <v>167</v>
      </c>
      <c r="C15" s="3" t="n">
        <v>1</v>
      </c>
      <c r="D15" s="3" t="s">
        <v>73</v>
      </c>
      <c r="E15" s="3" t="s">
        <v>170</v>
      </c>
      <c r="F15" s="3" t="s">
        <v>57</v>
      </c>
      <c r="G15" s="3" t="s">
        <v>50</v>
      </c>
      <c r="H15" s="40" t="n">
        <v>396000</v>
      </c>
    </row>
    <row r="16" customFormat="false" ht="15" hidden="false" customHeight="false" outlineLevel="0" collapsed="false">
      <c r="A16" s="3" t="s">
        <v>35</v>
      </c>
      <c r="B16" s="3" t="s">
        <v>167</v>
      </c>
      <c r="C16" s="3" t="n">
        <v>1</v>
      </c>
      <c r="D16" s="3" t="s">
        <v>73</v>
      </c>
      <c r="E16" s="3" t="s">
        <v>170</v>
      </c>
      <c r="F16" s="3" t="s">
        <v>59</v>
      </c>
      <c r="G16" s="3" t="s">
        <v>50</v>
      </c>
      <c r="H16" s="40" t="n">
        <v>40000</v>
      </c>
    </row>
    <row r="17" customFormat="false" ht="15" hidden="false" customHeight="false" outlineLevel="0" collapsed="false">
      <c r="A17" s="3" t="s">
        <v>35</v>
      </c>
      <c r="B17" s="3" t="s">
        <v>167</v>
      </c>
      <c r="C17" s="3" t="n">
        <v>1</v>
      </c>
      <c r="D17" s="3" t="s">
        <v>73</v>
      </c>
      <c r="E17" s="3" t="s">
        <v>170</v>
      </c>
      <c r="F17" s="3" t="s">
        <v>61</v>
      </c>
      <c r="G17" s="3" t="s">
        <v>50</v>
      </c>
      <c r="H17" s="40" t="n">
        <v>8000</v>
      </c>
    </row>
    <row r="18" customFormat="false" ht="15" hidden="false" customHeight="false" outlineLevel="0" collapsed="false">
      <c r="A18" s="3" t="s">
        <v>35</v>
      </c>
      <c r="B18" s="3" t="s">
        <v>167</v>
      </c>
      <c r="C18" s="3" t="n">
        <v>1</v>
      </c>
      <c r="D18" s="3" t="s">
        <v>75</v>
      </c>
      <c r="E18" s="3" t="s">
        <v>170</v>
      </c>
      <c r="F18" s="3" t="s">
        <v>57</v>
      </c>
      <c r="G18" s="3" t="s">
        <v>50</v>
      </c>
      <c r="H18" s="40" t="n">
        <v>715000</v>
      </c>
    </row>
    <row r="19" customFormat="false" ht="15" hidden="false" customHeight="false" outlineLevel="0" collapsed="false">
      <c r="A19" s="3" t="s">
        <v>35</v>
      </c>
      <c r="B19" s="3" t="s">
        <v>167</v>
      </c>
      <c r="C19" s="3" t="n">
        <v>1</v>
      </c>
      <c r="D19" s="3" t="s">
        <v>75</v>
      </c>
      <c r="E19" s="3" t="s">
        <v>170</v>
      </c>
      <c r="F19" s="3" t="s">
        <v>60</v>
      </c>
      <c r="G19" s="3" t="s">
        <v>50</v>
      </c>
      <c r="H19" s="40" t="n">
        <v>350000</v>
      </c>
    </row>
    <row r="20" customFormat="false" ht="15" hidden="false" customHeight="false" outlineLevel="0" collapsed="false">
      <c r="A20" s="3" t="s">
        <v>35</v>
      </c>
      <c r="B20" s="3" t="s">
        <v>167</v>
      </c>
      <c r="C20" s="3" t="n">
        <v>1</v>
      </c>
      <c r="D20" s="3" t="s">
        <v>75</v>
      </c>
      <c r="E20" s="3" t="s">
        <v>170</v>
      </c>
      <c r="F20" s="3" t="s">
        <v>61</v>
      </c>
      <c r="G20" s="3" t="s">
        <v>50</v>
      </c>
      <c r="H20" s="40" t="n">
        <v>60000</v>
      </c>
    </row>
    <row r="21" customFormat="false" ht="15" hidden="false" customHeight="false" outlineLevel="0" collapsed="false">
      <c r="A21" s="3" t="s">
        <v>35</v>
      </c>
      <c r="B21" s="3" t="s">
        <v>167</v>
      </c>
      <c r="C21" s="3" t="n">
        <v>1</v>
      </c>
      <c r="D21" s="3" t="s">
        <v>75</v>
      </c>
      <c r="E21" s="3" t="s">
        <v>170</v>
      </c>
      <c r="F21" s="3" t="s">
        <v>59</v>
      </c>
      <c r="G21" s="3" t="s">
        <v>50</v>
      </c>
      <c r="H21" s="40" t="n">
        <v>35000</v>
      </c>
    </row>
    <row r="22" customFormat="false" ht="15" hidden="false" customHeight="false" outlineLevel="0" collapsed="false">
      <c r="A22" s="3" t="s">
        <v>35</v>
      </c>
      <c r="B22" s="3" t="s">
        <v>167</v>
      </c>
      <c r="C22" s="3" t="n">
        <v>1</v>
      </c>
      <c r="D22" s="3" t="s">
        <v>77</v>
      </c>
      <c r="E22" s="3" t="s">
        <v>170</v>
      </c>
      <c r="F22" s="3" t="s">
        <v>57</v>
      </c>
      <c r="G22" s="3" t="s">
        <v>50</v>
      </c>
      <c r="H22" s="40" t="n">
        <v>375000</v>
      </c>
    </row>
    <row r="23" customFormat="false" ht="15" hidden="false" customHeight="false" outlineLevel="0" collapsed="false">
      <c r="A23" s="3" t="s">
        <v>35</v>
      </c>
      <c r="B23" s="3" t="s">
        <v>167</v>
      </c>
      <c r="C23" s="3" t="n">
        <v>1</v>
      </c>
      <c r="D23" s="3" t="s">
        <v>77</v>
      </c>
      <c r="E23" s="3" t="s">
        <v>170</v>
      </c>
      <c r="F23" s="3" t="s">
        <v>59</v>
      </c>
      <c r="G23" s="3" t="s">
        <v>50</v>
      </c>
      <c r="H23" s="40" t="n">
        <v>55000</v>
      </c>
    </row>
    <row r="24" customFormat="false" ht="15" hidden="false" customHeight="false" outlineLevel="0" collapsed="false">
      <c r="A24" s="3" t="s">
        <v>35</v>
      </c>
      <c r="B24" s="3" t="s">
        <v>167</v>
      </c>
      <c r="C24" s="3" t="n">
        <v>1</v>
      </c>
      <c r="D24" s="3" t="s">
        <v>77</v>
      </c>
      <c r="E24" s="3" t="s">
        <v>170</v>
      </c>
      <c r="F24" s="3" t="s">
        <v>58</v>
      </c>
      <c r="G24" s="3" t="s">
        <v>50</v>
      </c>
      <c r="H24" s="40" t="n">
        <v>40000</v>
      </c>
    </row>
    <row r="25" customFormat="false" ht="15" hidden="false" customHeight="false" outlineLevel="0" collapsed="false">
      <c r="A25" s="3" t="s">
        <v>35</v>
      </c>
      <c r="B25" s="3" t="s">
        <v>167</v>
      </c>
      <c r="C25" s="3" t="n">
        <v>1</v>
      </c>
      <c r="D25" s="3" t="s">
        <v>79</v>
      </c>
      <c r="E25" s="3" t="s">
        <v>170</v>
      </c>
      <c r="F25" s="3" t="s">
        <v>57</v>
      </c>
      <c r="G25" s="3" t="s">
        <v>50</v>
      </c>
      <c r="H25" s="40" t="n">
        <v>375000</v>
      </c>
    </row>
    <row r="26" customFormat="false" ht="15" hidden="false" customHeight="false" outlineLevel="0" collapsed="false">
      <c r="A26" s="3" t="s">
        <v>35</v>
      </c>
      <c r="B26" s="3" t="s">
        <v>167</v>
      </c>
      <c r="C26" s="3" t="n">
        <v>1</v>
      </c>
      <c r="D26" s="3" t="s">
        <v>79</v>
      </c>
      <c r="E26" s="3" t="s">
        <v>170</v>
      </c>
      <c r="F26" s="3" t="s">
        <v>59</v>
      </c>
      <c r="G26" s="3" t="s">
        <v>50</v>
      </c>
      <c r="H26" s="40" t="n">
        <v>70000</v>
      </c>
    </row>
    <row r="27" customFormat="false" ht="15" hidden="false" customHeight="false" outlineLevel="0" collapsed="false">
      <c r="A27" s="3" t="s">
        <v>35</v>
      </c>
      <c r="B27" s="3" t="s">
        <v>167</v>
      </c>
      <c r="C27" s="3" t="n">
        <v>1</v>
      </c>
      <c r="D27" s="3" t="s">
        <v>79</v>
      </c>
      <c r="E27" s="3" t="s">
        <v>170</v>
      </c>
      <c r="F27" s="3" t="s">
        <v>62</v>
      </c>
      <c r="G27" s="3" t="s">
        <v>50</v>
      </c>
      <c r="H27" s="40" t="n">
        <v>45000</v>
      </c>
    </row>
    <row r="28" customFormat="false" ht="15" hidden="false" customHeight="false" outlineLevel="0" collapsed="false">
      <c r="A28" s="3" t="s">
        <v>35</v>
      </c>
      <c r="B28" s="3" t="s">
        <v>167</v>
      </c>
      <c r="C28" s="3" t="n">
        <v>1</v>
      </c>
      <c r="D28" s="3" t="s">
        <v>81</v>
      </c>
      <c r="E28" s="3" t="s">
        <v>170</v>
      </c>
      <c r="F28" s="3" t="s">
        <v>57</v>
      </c>
      <c r="G28" s="3" t="s">
        <v>50</v>
      </c>
      <c r="H28" s="40" t="n">
        <v>432000</v>
      </c>
    </row>
    <row r="29" customFormat="false" ht="15" hidden="false" customHeight="false" outlineLevel="0" collapsed="false">
      <c r="A29" s="3" t="s">
        <v>35</v>
      </c>
      <c r="B29" s="3" t="s">
        <v>167</v>
      </c>
      <c r="C29" s="3" t="n">
        <v>1</v>
      </c>
      <c r="D29" s="3" t="s">
        <v>81</v>
      </c>
      <c r="E29" s="3" t="s">
        <v>170</v>
      </c>
      <c r="F29" s="3" t="s">
        <v>62</v>
      </c>
      <c r="G29" s="3" t="s">
        <v>50</v>
      </c>
      <c r="H29" s="40" t="n">
        <v>120000</v>
      </c>
    </row>
    <row r="30" customFormat="false" ht="15" hidden="false" customHeight="false" outlineLevel="0" collapsed="false">
      <c r="A30" s="3" t="s">
        <v>35</v>
      </c>
      <c r="B30" s="3" t="s">
        <v>167</v>
      </c>
      <c r="C30" s="3" t="n">
        <v>1</v>
      </c>
      <c r="D30" s="3" t="s">
        <v>81</v>
      </c>
      <c r="E30" s="3" t="s">
        <v>170</v>
      </c>
      <c r="F30" s="3" t="s">
        <v>63</v>
      </c>
      <c r="G30" s="3" t="s">
        <v>50</v>
      </c>
      <c r="H30" s="40" t="n">
        <v>260000</v>
      </c>
    </row>
    <row r="31" customFormat="false" ht="15" hidden="false" customHeight="false" outlineLevel="0" collapsed="false">
      <c r="A31" s="3" t="s">
        <v>35</v>
      </c>
      <c r="B31" s="3" t="s">
        <v>167</v>
      </c>
      <c r="C31" s="3" t="n">
        <v>1</v>
      </c>
      <c r="D31" s="3" t="s">
        <v>81</v>
      </c>
      <c r="E31" s="3" t="s">
        <v>170</v>
      </c>
      <c r="F31" s="3" t="s">
        <v>59</v>
      </c>
      <c r="G31" s="3" t="s">
        <v>50</v>
      </c>
      <c r="H31" s="40" t="n">
        <v>30000</v>
      </c>
    </row>
    <row r="32" customFormat="false" ht="15" hidden="false" customHeight="false" outlineLevel="0" collapsed="false">
      <c r="A32" s="3" t="s">
        <v>35</v>
      </c>
      <c r="B32" s="3" t="s">
        <v>167</v>
      </c>
      <c r="C32" s="3" t="n">
        <v>1</v>
      </c>
      <c r="D32" s="3" t="s">
        <v>81</v>
      </c>
      <c r="E32" s="3" t="s">
        <v>170</v>
      </c>
      <c r="F32" s="3" t="s">
        <v>61</v>
      </c>
      <c r="G32" s="3" t="s">
        <v>50</v>
      </c>
      <c r="H32" s="40" t="n">
        <v>10000</v>
      </c>
    </row>
    <row r="33" customFormat="false" ht="15" hidden="false" customHeight="false" outlineLevel="0" collapsed="false">
      <c r="A33" s="3" t="s">
        <v>34</v>
      </c>
      <c r="B33" s="3" t="s">
        <v>167</v>
      </c>
      <c r="C33" s="3" t="n">
        <v>1</v>
      </c>
      <c r="D33" s="3" t="s">
        <v>168</v>
      </c>
      <c r="E33" s="3" t="s">
        <v>40</v>
      </c>
      <c r="F33" s="3" t="s">
        <v>41</v>
      </c>
      <c r="G33" s="3" t="s">
        <v>40</v>
      </c>
      <c r="H33" s="40" t="n">
        <v>6816117.7</v>
      </c>
    </row>
    <row r="34" customFormat="false" ht="15" hidden="false" customHeight="false" outlineLevel="0" collapsed="false">
      <c r="A34" s="3" t="s">
        <v>34</v>
      </c>
      <c r="B34" s="3" t="s">
        <v>167</v>
      </c>
      <c r="C34" s="3" t="n">
        <v>1</v>
      </c>
      <c r="D34" s="3" t="s">
        <v>168</v>
      </c>
      <c r="E34" s="3" t="s">
        <v>40</v>
      </c>
      <c r="F34" s="3" t="s">
        <v>42</v>
      </c>
      <c r="G34" s="3" t="s">
        <v>40</v>
      </c>
      <c r="H34" s="40" t="n">
        <v>6208403.68</v>
      </c>
    </row>
    <row r="35" customFormat="false" ht="15" hidden="false" customHeight="false" outlineLevel="0" collapsed="false">
      <c r="A35" s="3" t="s">
        <v>34</v>
      </c>
      <c r="B35" s="3" t="s">
        <v>167</v>
      </c>
      <c r="C35" s="3" t="n">
        <v>1</v>
      </c>
      <c r="D35" s="3" t="s">
        <v>168</v>
      </c>
      <c r="E35" s="3" t="s">
        <v>40</v>
      </c>
      <c r="F35" s="3" t="s">
        <v>43</v>
      </c>
      <c r="G35" s="3" t="s">
        <v>40</v>
      </c>
      <c r="H35" s="40" t="n">
        <v>631985.06</v>
      </c>
    </row>
    <row r="36" customFormat="false" ht="15" hidden="false" customHeight="false" outlineLevel="0" collapsed="false">
      <c r="A36" s="3" t="s">
        <v>34</v>
      </c>
      <c r="B36" s="3" t="s">
        <v>167</v>
      </c>
      <c r="C36" s="3" t="n">
        <v>1</v>
      </c>
      <c r="D36" s="3" t="s">
        <v>168</v>
      </c>
      <c r="E36" s="3" t="s">
        <v>40</v>
      </c>
      <c r="F36" s="3" t="s">
        <v>44</v>
      </c>
      <c r="G36" s="3" t="s">
        <v>40</v>
      </c>
      <c r="H36" s="40" t="n">
        <v>385901.41</v>
      </c>
    </row>
    <row r="37" customFormat="false" ht="15" hidden="false" customHeight="false" outlineLevel="0" collapsed="false">
      <c r="A37" s="3" t="s">
        <v>34</v>
      </c>
      <c r="B37" s="3" t="s">
        <v>167</v>
      </c>
      <c r="C37" s="3" t="n">
        <v>1</v>
      </c>
      <c r="D37" s="3" t="s">
        <v>168</v>
      </c>
      <c r="E37" s="3" t="s">
        <v>40</v>
      </c>
      <c r="F37" s="3" t="s">
        <v>45</v>
      </c>
      <c r="G37" s="3" t="s">
        <v>40</v>
      </c>
      <c r="H37" s="40" t="n">
        <v>1188789.3</v>
      </c>
    </row>
    <row r="38" customFormat="false" ht="15" hidden="false" customHeight="false" outlineLevel="0" collapsed="false">
      <c r="A38" s="3" t="s">
        <v>34</v>
      </c>
      <c r="B38" s="3" t="s">
        <v>167</v>
      </c>
      <c r="C38" s="3" t="n">
        <v>1</v>
      </c>
      <c r="D38" s="3" t="s">
        <v>168</v>
      </c>
      <c r="E38" s="3" t="s">
        <v>40</v>
      </c>
      <c r="F38" s="3" t="s">
        <v>46</v>
      </c>
      <c r="G38" s="3" t="s">
        <v>40</v>
      </c>
      <c r="H38" s="40" t="n">
        <v>1675425</v>
      </c>
    </row>
    <row r="39" customFormat="false" ht="15" hidden="false" customHeight="false" outlineLevel="0" collapsed="false">
      <c r="A39" s="3" t="s">
        <v>34</v>
      </c>
      <c r="B39" s="3" t="s">
        <v>167</v>
      </c>
      <c r="C39" s="3" t="n">
        <v>1</v>
      </c>
      <c r="D39" s="3" t="s">
        <v>168</v>
      </c>
      <c r="E39" s="3" t="s">
        <v>169</v>
      </c>
      <c r="F39" s="3" t="s">
        <v>49</v>
      </c>
      <c r="G39" s="3" t="s">
        <v>50</v>
      </c>
      <c r="H39" s="40" t="n">
        <v>8124137.22</v>
      </c>
    </row>
    <row r="40" customFormat="false" ht="15" hidden="false" customHeight="false" outlineLevel="0" collapsed="false">
      <c r="A40" s="3" t="s">
        <v>34</v>
      </c>
      <c r="B40" s="3" t="s">
        <v>167</v>
      </c>
      <c r="C40" s="3" t="n">
        <v>1</v>
      </c>
      <c r="D40" s="3" t="s">
        <v>168</v>
      </c>
      <c r="E40" s="3" t="s">
        <v>169</v>
      </c>
      <c r="F40" s="3" t="s">
        <v>51</v>
      </c>
      <c r="G40" s="3" t="s">
        <v>50</v>
      </c>
      <c r="H40" s="40" t="n">
        <v>549994.34</v>
      </c>
    </row>
    <row r="41" customFormat="false" ht="15" hidden="false" customHeight="false" outlineLevel="0" collapsed="false">
      <c r="A41" s="3" t="s">
        <v>34</v>
      </c>
      <c r="B41" s="3" t="s">
        <v>167</v>
      </c>
      <c r="C41" s="3" t="n">
        <v>1</v>
      </c>
      <c r="D41" s="3" t="s">
        <v>168</v>
      </c>
      <c r="E41" s="3" t="s">
        <v>169</v>
      </c>
      <c r="F41" s="3" t="s">
        <v>52</v>
      </c>
      <c r="G41" s="3" t="s">
        <v>50</v>
      </c>
      <c r="H41" s="40" t="n">
        <v>318134.51</v>
      </c>
    </row>
    <row r="42" customFormat="false" ht="15" hidden="false" customHeight="false" outlineLevel="0" collapsed="false">
      <c r="A42" s="3" t="s">
        <v>34</v>
      </c>
      <c r="B42" s="3" t="s">
        <v>167</v>
      </c>
      <c r="C42" s="3" t="n">
        <v>1</v>
      </c>
      <c r="D42" s="3" t="s">
        <v>71</v>
      </c>
      <c r="E42" s="3" t="s">
        <v>170</v>
      </c>
      <c r="F42" s="3" t="s">
        <v>57</v>
      </c>
      <c r="G42" s="3" t="s">
        <v>50</v>
      </c>
      <c r="H42" s="40" t="n">
        <v>1695852.23</v>
      </c>
    </row>
    <row r="43" customFormat="false" ht="15" hidden="false" customHeight="false" outlineLevel="0" collapsed="false">
      <c r="A43" s="3" t="s">
        <v>34</v>
      </c>
      <c r="B43" s="3" t="s">
        <v>167</v>
      </c>
      <c r="C43" s="3" t="n">
        <v>1</v>
      </c>
      <c r="D43" s="3" t="s">
        <v>71</v>
      </c>
      <c r="E43" s="3" t="s">
        <v>170</v>
      </c>
      <c r="F43" s="3" t="s">
        <v>58</v>
      </c>
      <c r="G43" s="3" t="s">
        <v>50</v>
      </c>
      <c r="H43" s="40" t="n">
        <v>87990.1</v>
      </c>
    </row>
    <row r="44" customFormat="false" ht="15" hidden="false" customHeight="false" outlineLevel="0" collapsed="false">
      <c r="A44" s="3" t="s">
        <v>34</v>
      </c>
      <c r="B44" s="3" t="s">
        <v>167</v>
      </c>
      <c r="C44" s="3" t="n">
        <v>1</v>
      </c>
      <c r="D44" s="3" t="s">
        <v>71</v>
      </c>
      <c r="E44" s="3" t="s">
        <v>170</v>
      </c>
      <c r="F44" s="3" t="s">
        <v>59</v>
      </c>
      <c r="G44" s="3" t="s">
        <v>50</v>
      </c>
      <c r="H44" s="40" t="n">
        <v>444905.87</v>
      </c>
    </row>
    <row r="45" customFormat="false" ht="15" hidden="false" customHeight="false" outlineLevel="0" collapsed="false">
      <c r="A45" s="3" t="s">
        <v>34</v>
      </c>
      <c r="B45" s="3" t="s">
        <v>167</v>
      </c>
      <c r="C45" s="3" t="n">
        <v>1</v>
      </c>
      <c r="D45" s="3" t="s">
        <v>71</v>
      </c>
      <c r="E45" s="3" t="s">
        <v>170</v>
      </c>
      <c r="F45" s="3" t="s">
        <v>61</v>
      </c>
      <c r="G45" s="3" t="s">
        <v>50</v>
      </c>
      <c r="H45" s="40" t="n">
        <v>15330.13</v>
      </c>
    </row>
    <row r="46" customFormat="false" ht="15" hidden="false" customHeight="false" outlineLevel="0" collapsed="false">
      <c r="A46" s="3" t="s">
        <v>34</v>
      </c>
      <c r="B46" s="3" t="s">
        <v>167</v>
      </c>
      <c r="C46" s="3" t="n">
        <v>1</v>
      </c>
      <c r="D46" s="3" t="s">
        <v>73</v>
      </c>
      <c r="E46" s="3" t="s">
        <v>170</v>
      </c>
      <c r="F46" s="3" t="s">
        <v>57</v>
      </c>
      <c r="G46" s="3" t="s">
        <v>50</v>
      </c>
      <c r="H46" s="40" t="n">
        <v>397963.88</v>
      </c>
    </row>
    <row r="47" customFormat="false" ht="15" hidden="false" customHeight="false" outlineLevel="0" collapsed="false">
      <c r="A47" s="3" t="s">
        <v>34</v>
      </c>
      <c r="B47" s="3" t="s">
        <v>167</v>
      </c>
      <c r="C47" s="3" t="n">
        <v>1</v>
      </c>
      <c r="D47" s="3" t="s">
        <v>73</v>
      </c>
      <c r="E47" s="3" t="s">
        <v>170</v>
      </c>
      <c r="F47" s="3" t="s">
        <v>59</v>
      </c>
      <c r="G47" s="3" t="s">
        <v>50</v>
      </c>
      <c r="H47" s="40" t="n">
        <v>40534.53</v>
      </c>
    </row>
    <row r="48" customFormat="false" ht="15" hidden="false" customHeight="false" outlineLevel="0" collapsed="false">
      <c r="A48" s="3" t="s">
        <v>34</v>
      </c>
      <c r="B48" s="3" t="s">
        <v>167</v>
      </c>
      <c r="C48" s="3" t="n">
        <v>1</v>
      </c>
      <c r="D48" s="3" t="s">
        <v>73</v>
      </c>
      <c r="E48" s="3" t="s">
        <v>170</v>
      </c>
      <c r="F48" s="3" t="s">
        <v>61</v>
      </c>
      <c r="G48" s="3" t="s">
        <v>50</v>
      </c>
      <c r="H48" s="40" t="n">
        <v>7694.21</v>
      </c>
    </row>
    <row r="49" customFormat="false" ht="15" hidden="false" customHeight="false" outlineLevel="0" collapsed="false">
      <c r="A49" s="3" t="s">
        <v>34</v>
      </c>
      <c r="B49" s="3" t="s">
        <v>167</v>
      </c>
      <c r="C49" s="3" t="n">
        <v>1</v>
      </c>
      <c r="D49" s="3" t="s">
        <v>75</v>
      </c>
      <c r="E49" s="3" t="s">
        <v>170</v>
      </c>
      <c r="F49" s="3" t="s">
        <v>57</v>
      </c>
      <c r="G49" s="3" t="s">
        <v>50</v>
      </c>
      <c r="H49" s="40" t="n">
        <v>728110.8</v>
      </c>
    </row>
    <row r="50" customFormat="false" ht="15" hidden="false" customHeight="false" outlineLevel="0" collapsed="false">
      <c r="A50" s="3" t="s">
        <v>34</v>
      </c>
      <c r="B50" s="3" t="s">
        <v>167</v>
      </c>
      <c r="C50" s="3" t="n">
        <v>1</v>
      </c>
      <c r="D50" s="3" t="s">
        <v>75</v>
      </c>
      <c r="E50" s="3" t="s">
        <v>170</v>
      </c>
      <c r="F50" s="3" t="s">
        <v>60</v>
      </c>
      <c r="G50" s="3" t="s">
        <v>50</v>
      </c>
      <c r="H50" s="40" t="n">
        <v>367545.33</v>
      </c>
    </row>
    <row r="51" customFormat="false" ht="15" hidden="false" customHeight="false" outlineLevel="0" collapsed="false">
      <c r="A51" s="3" t="s">
        <v>34</v>
      </c>
      <c r="B51" s="3" t="s">
        <v>167</v>
      </c>
      <c r="C51" s="3" t="n">
        <v>1</v>
      </c>
      <c r="D51" s="3" t="s">
        <v>75</v>
      </c>
      <c r="E51" s="3" t="s">
        <v>170</v>
      </c>
      <c r="F51" s="3" t="s">
        <v>61</v>
      </c>
      <c r="G51" s="3" t="s">
        <v>50</v>
      </c>
      <c r="H51" s="40" t="n">
        <v>58233.84</v>
      </c>
    </row>
    <row r="52" customFormat="false" ht="15" hidden="false" customHeight="false" outlineLevel="0" collapsed="false">
      <c r="A52" s="3" t="s">
        <v>34</v>
      </c>
      <c r="B52" s="3" t="s">
        <v>167</v>
      </c>
      <c r="C52" s="3" t="n">
        <v>1</v>
      </c>
      <c r="D52" s="3" t="s">
        <v>75</v>
      </c>
      <c r="E52" s="3" t="s">
        <v>170</v>
      </c>
      <c r="F52" s="3" t="s">
        <v>59</v>
      </c>
      <c r="G52" s="3" t="s">
        <v>50</v>
      </c>
      <c r="H52" s="40" t="n">
        <v>37445.25</v>
      </c>
    </row>
    <row r="53" customFormat="false" ht="15" hidden="false" customHeight="false" outlineLevel="0" collapsed="false">
      <c r="A53" s="3" t="s">
        <v>34</v>
      </c>
      <c r="B53" s="3" t="s">
        <v>167</v>
      </c>
      <c r="C53" s="3" t="n">
        <v>1</v>
      </c>
      <c r="D53" s="3" t="s">
        <v>77</v>
      </c>
      <c r="E53" s="3" t="s">
        <v>170</v>
      </c>
      <c r="F53" s="3" t="s">
        <v>57</v>
      </c>
      <c r="G53" s="3" t="s">
        <v>50</v>
      </c>
      <c r="H53" s="40" t="n">
        <v>375930.39</v>
      </c>
    </row>
    <row r="54" customFormat="false" ht="15" hidden="false" customHeight="false" outlineLevel="0" collapsed="false">
      <c r="A54" s="3" t="s">
        <v>34</v>
      </c>
      <c r="B54" s="3" t="s">
        <v>167</v>
      </c>
      <c r="C54" s="3" t="n">
        <v>1</v>
      </c>
      <c r="D54" s="3" t="s">
        <v>77</v>
      </c>
      <c r="E54" s="3" t="s">
        <v>170</v>
      </c>
      <c r="F54" s="3" t="s">
        <v>59</v>
      </c>
      <c r="G54" s="3" t="s">
        <v>50</v>
      </c>
      <c r="H54" s="40" t="n">
        <v>57179.1</v>
      </c>
    </row>
    <row r="55" customFormat="false" ht="15" hidden="false" customHeight="false" outlineLevel="0" collapsed="false">
      <c r="A55" s="3" t="s">
        <v>34</v>
      </c>
      <c r="B55" s="3" t="s">
        <v>167</v>
      </c>
      <c r="C55" s="3" t="n">
        <v>1</v>
      </c>
      <c r="D55" s="3" t="s">
        <v>77</v>
      </c>
      <c r="E55" s="3" t="s">
        <v>170</v>
      </c>
      <c r="F55" s="3" t="s">
        <v>58</v>
      </c>
      <c r="G55" s="3" t="s">
        <v>50</v>
      </c>
      <c r="H55" s="40" t="n">
        <v>38363.12</v>
      </c>
    </row>
    <row r="56" customFormat="false" ht="15" hidden="false" customHeight="false" outlineLevel="0" collapsed="false">
      <c r="A56" s="3" t="s">
        <v>34</v>
      </c>
      <c r="B56" s="3" t="s">
        <v>167</v>
      </c>
      <c r="C56" s="3" t="n">
        <v>1</v>
      </c>
      <c r="D56" s="3" t="s">
        <v>79</v>
      </c>
      <c r="E56" s="3" t="s">
        <v>170</v>
      </c>
      <c r="F56" s="3" t="s">
        <v>57</v>
      </c>
      <c r="G56" s="3" t="s">
        <v>50</v>
      </c>
      <c r="H56" s="40" t="n">
        <v>355014.9</v>
      </c>
    </row>
    <row r="57" customFormat="false" ht="15" hidden="false" customHeight="false" outlineLevel="0" collapsed="false">
      <c r="A57" s="3" t="s">
        <v>34</v>
      </c>
      <c r="B57" s="3" t="s">
        <v>167</v>
      </c>
      <c r="C57" s="3" t="n">
        <v>1</v>
      </c>
      <c r="D57" s="3" t="s">
        <v>79</v>
      </c>
      <c r="E57" s="3" t="s">
        <v>170</v>
      </c>
      <c r="F57" s="3" t="s">
        <v>59</v>
      </c>
      <c r="G57" s="3" t="s">
        <v>50</v>
      </c>
      <c r="H57" s="40" t="n">
        <v>70276.2</v>
      </c>
    </row>
    <row r="58" customFormat="false" ht="15" hidden="false" customHeight="false" outlineLevel="0" collapsed="false">
      <c r="A58" s="3" t="s">
        <v>34</v>
      </c>
      <c r="B58" s="3" t="s">
        <v>167</v>
      </c>
      <c r="C58" s="3" t="n">
        <v>1</v>
      </c>
      <c r="D58" s="3" t="s">
        <v>79</v>
      </c>
      <c r="E58" s="3" t="s">
        <v>170</v>
      </c>
      <c r="F58" s="3" t="s">
        <v>62</v>
      </c>
      <c r="G58" s="3" t="s">
        <v>50</v>
      </c>
      <c r="H58" s="40" t="n">
        <v>45824.94</v>
      </c>
    </row>
    <row r="59" customFormat="false" ht="15" hidden="false" customHeight="false" outlineLevel="0" collapsed="false">
      <c r="A59" s="3" t="s">
        <v>34</v>
      </c>
      <c r="B59" s="3" t="s">
        <v>167</v>
      </c>
      <c r="C59" s="3" t="n">
        <v>1</v>
      </c>
      <c r="D59" s="3" t="s">
        <v>81</v>
      </c>
      <c r="E59" s="3" t="s">
        <v>170</v>
      </c>
      <c r="F59" s="3" t="s">
        <v>57</v>
      </c>
      <c r="G59" s="3" t="s">
        <v>50</v>
      </c>
      <c r="H59" s="40" t="n">
        <v>435313.18</v>
      </c>
    </row>
    <row r="60" customFormat="false" ht="15" hidden="false" customHeight="false" outlineLevel="0" collapsed="false">
      <c r="A60" s="3" t="s">
        <v>34</v>
      </c>
      <c r="B60" s="3" t="s">
        <v>167</v>
      </c>
      <c r="C60" s="3" t="n">
        <v>1</v>
      </c>
      <c r="D60" s="3" t="s">
        <v>81</v>
      </c>
      <c r="E60" s="3" t="s">
        <v>170</v>
      </c>
      <c r="F60" s="3" t="s">
        <v>62</v>
      </c>
      <c r="G60" s="3" t="s">
        <v>50</v>
      </c>
      <c r="H60" s="40" t="n">
        <v>128062.33</v>
      </c>
    </row>
    <row r="61" customFormat="false" ht="15" hidden="false" customHeight="false" outlineLevel="0" collapsed="false">
      <c r="A61" s="3" t="s">
        <v>34</v>
      </c>
      <c r="B61" s="3" t="s">
        <v>167</v>
      </c>
      <c r="C61" s="3" t="n">
        <v>1</v>
      </c>
      <c r="D61" s="3" t="s">
        <v>81</v>
      </c>
      <c r="E61" s="3" t="s">
        <v>170</v>
      </c>
      <c r="F61" s="3" t="s">
        <v>63</v>
      </c>
      <c r="G61" s="3" t="s">
        <v>50</v>
      </c>
      <c r="H61" s="40" t="n">
        <v>258865.26</v>
      </c>
    </row>
    <row r="62" customFormat="false" ht="15" hidden="false" customHeight="false" outlineLevel="0" collapsed="false">
      <c r="A62" s="3" t="s">
        <v>34</v>
      </c>
      <c r="B62" s="3" t="s">
        <v>167</v>
      </c>
      <c r="C62" s="3" t="n">
        <v>1</v>
      </c>
      <c r="D62" s="3" t="s">
        <v>81</v>
      </c>
      <c r="E62" s="3" t="s">
        <v>170</v>
      </c>
      <c r="F62" s="3" t="s">
        <v>59</v>
      </c>
      <c r="G62" s="3" t="s">
        <v>50</v>
      </c>
      <c r="H62" s="40" t="n">
        <v>30847.49</v>
      </c>
    </row>
    <row r="63" customFormat="false" ht="15" hidden="false" customHeight="false" outlineLevel="0" collapsed="false">
      <c r="A63" s="3" t="s">
        <v>34</v>
      </c>
      <c r="B63" s="3" t="s">
        <v>167</v>
      </c>
      <c r="C63" s="3" t="n">
        <v>1</v>
      </c>
      <c r="D63" s="3" t="s">
        <v>81</v>
      </c>
      <c r="E63" s="3" t="s">
        <v>170</v>
      </c>
      <c r="F63" s="3" t="s">
        <v>61</v>
      </c>
      <c r="G63" s="3" t="s">
        <v>50</v>
      </c>
      <c r="H63" s="40" t="n">
        <v>10111.53</v>
      </c>
    </row>
    <row r="64" customFormat="false" ht="15" hidden="false" customHeight="false" outlineLevel="0" collapsed="false">
      <c r="A64" s="3" t="s">
        <v>35</v>
      </c>
      <c r="B64" s="3" t="s">
        <v>171</v>
      </c>
      <c r="C64" s="3" t="n">
        <v>2</v>
      </c>
      <c r="D64" s="3" t="s">
        <v>168</v>
      </c>
      <c r="E64" s="3" t="s">
        <v>40</v>
      </c>
      <c r="F64" s="3" t="s">
        <v>41</v>
      </c>
      <c r="G64" s="3" t="s">
        <v>40</v>
      </c>
      <c r="H64" s="40" t="n">
        <v>7401554</v>
      </c>
    </row>
    <row r="65" customFormat="false" ht="15" hidden="false" customHeight="false" outlineLevel="0" collapsed="false">
      <c r="A65" s="3" t="s">
        <v>35</v>
      </c>
      <c r="B65" s="3" t="s">
        <v>171</v>
      </c>
      <c r="C65" s="3" t="n">
        <v>2</v>
      </c>
      <c r="D65" s="3" t="s">
        <v>168</v>
      </c>
      <c r="E65" s="3" t="s">
        <v>40</v>
      </c>
      <c r="F65" s="3" t="s">
        <v>42</v>
      </c>
      <c r="G65" s="3" t="s">
        <v>40</v>
      </c>
      <c r="H65" s="40" t="n">
        <v>6645712.5</v>
      </c>
    </row>
    <row r="66" customFormat="false" ht="15" hidden="false" customHeight="false" outlineLevel="0" collapsed="false">
      <c r="A66" s="3" t="s">
        <v>35</v>
      </c>
      <c r="B66" s="3" t="s">
        <v>171</v>
      </c>
      <c r="C66" s="3" t="n">
        <v>2</v>
      </c>
      <c r="D66" s="3" t="s">
        <v>168</v>
      </c>
      <c r="E66" s="3" t="s">
        <v>40</v>
      </c>
      <c r="F66" s="3" t="s">
        <v>43</v>
      </c>
      <c r="G66" s="3" t="s">
        <v>40</v>
      </c>
      <c r="H66" s="40" t="n">
        <v>661297.5</v>
      </c>
    </row>
    <row r="67" customFormat="false" ht="15" hidden="false" customHeight="false" outlineLevel="0" collapsed="false">
      <c r="A67" s="3" t="s">
        <v>35</v>
      </c>
      <c r="B67" s="3" t="s">
        <v>171</v>
      </c>
      <c r="C67" s="3" t="n">
        <v>2</v>
      </c>
      <c r="D67" s="3" t="s">
        <v>168</v>
      </c>
      <c r="E67" s="3" t="s">
        <v>40</v>
      </c>
      <c r="F67" s="3" t="s">
        <v>44</v>
      </c>
      <c r="G67" s="3" t="s">
        <v>40</v>
      </c>
      <c r="H67" s="40" t="n">
        <v>395760</v>
      </c>
    </row>
    <row r="68" customFormat="false" ht="15" hidden="false" customHeight="false" outlineLevel="0" collapsed="false">
      <c r="A68" s="3" t="s">
        <v>35</v>
      </c>
      <c r="B68" s="3" t="s">
        <v>171</v>
      </c>
      <c r="C68" s="3" t="n">
        <v>2</v>
      </c>
      <c r="D68" s="3" t="s">
        <v>168</v>
      </c>
      <c r="E68" s="3" t="s">
        <v>40</v>
      </c>
      <c r="F68" s="3" t="s">
        <v>45</v>
      </c>
      <c r="G68" s="3" t="s">
        <v>40</v>
      </c>
      <c r="H68" s="40" t="n">
        <v>1212000</v>
      </c>
    </row>
    <row r="69" customFormat="false" ht="15" hidden="false" customHeight="false" outlineLevel="0" collapsed="false">
      <c r="A69" s="3" t="s">
        <v>35</v>
      </c>
      <c r="B69" s="3" t="s">
        <v>171</v>
      </c>
      <c r="C69" s="3" t="n">
        <v>2</v>
      </c>
      <c r="D69" s="3" t="s">
        <v>168</v>
      </c>
      <c r="E69" s="3" t="s">
        <v>40</v>
      </c>
      <c r="F69" s="3" t="s">
        <v>46</v>
      </c>
      <c r="G69" s="3" t="s">
        <v>40</v>
      </c>
      <c r="H69" s="40" t="n">
        <v>1593750</v>
      </c>
    </row>
    <row r="70" customFormat="false" ht="15" hidden="false" customHeight="false" outlineLevel="0" collapsed="false">
      <c r="A70" s="3" t="s">
        <v>35</v>
      </c>
      <c r="B70" s="3" t="s">
        <v>171</v>
      </c>
      <c r="C70" s="3" t="n">
        <v>2</v>
      </c>
      <c r="D70" s="3" t="s">
        <v>168</v>
      </c>
      <c r="E70" s="3" t="s">
        <v>169</v>
      </c>
      <c r="F70" s="3" t="s">
        <v>49</v>
      </c>
      <c r="G70" s="3" t="s">
        <v>50</v>
      </c>
      <c r="H70" s="40" t="n">
        <v>8706578</v>
      </c>
    </row>
    <row r="71" customFormat="false" ht="15" hidden="false" customHeight="false" outlineLevel="0" collapsed="false">
      <c r="A71" s="3" t="s">
        <v>35</v>
      </c>
      <c r="B71" s="3" t="s">
        <v>171</v>
      </c>
      <c r="C71" s="3" t="n">
        <v>2</v>
      </c>
      <c r="D71" s="3" t="s">
        <v>168</v>
      </c>
      <c r="E71" s="3" t="s">
        <v>169</v>
      </c>
      <c r="F71" s="3" t="s">
        <v>51</v>
      </c>
      <c r="G71" s="3" t="s">
        <v>50</v>
      </c>
      <c r="H71" s="40" t="n">
        <v>589697.6</v>
      </c>
    </row>
    <row r="72" customFormat="false" ht="15" hidden="false" customHeight="false" outlineLevel="0" collapsed="false">
      <c r="A72" s="3" t="s">
        <v>35</v>
      </c>
      <c r="B72" s="3" t="s">
        <v>171</v>
      </c>
      <c r="C72" s="3" t="n">
        <v>2</v>
      </c>
      <c r="D72" s="3" t="s">
        <v>168</v>
      </c>
      <c r="E72" s="3" t="s">
        <v>169</v>
      </c>
      <c r="F72" s="3" t="s">
        <v>52</v>
      </c>
      <c r="G72" s="3" t="s">
        <v>50</v>
      </c>
      <c r="H72" s="40" t="n">
        <v>330354.6</v>
      </c>
    </row>
    <row r="73" customFormat="false" ht="15" hidden="false" customHeight="false" outlineLevel="0" collapsed="false">
      <c r="A73" s="3" t="s">
        <v>35</v>
      </c>
      <c r="B73" s="3" t="s">
        <v>171</v>
      </c>
      <c r="C73" s="3" t="n">
        <v>2</v>
      </c>
      <c r="D73" s="3" t="s">
        <v>71</v>
      </c>
      <c r="E73" s="3" t="s">
        <v>170</v>
      </c>
      <c r="F73" s="3" t="s">
        <v>57</v>
      </c>
      <c r="G73" s="3" t="s">
        <v>50</v>
      </c>
      <c r="H73" s="40" t="n">
        <v>1697500</v>
      </c>
    </row>
    <row r="74" customFormat="false" ht="15" hidden="false" customHeight="false" outlineLevel="0" collapsed="false">
      <c r="A74" s="3" t="s">
        <v>35</v>
      </c>
      <c r="B74" s="3" t="s">
        <v>171</v>
      </c>
      <c r="C74" s="3" t="n">
        <v>2</v>
      </c>
      <c r="D74" s="3" t="s">
        <v>71</v>
      </c>
      <c r="E74" s="3" t="s">
        <v>170</v>
      </c>
      <c r="F74" s="3" t="s">
        <v>58</v>
      </c>
      <c r="G74" s="3" t="s">
        <v>50</v>
      </c>
      <c r="H74" s="40" t="n">
        <v>90000</v>
      </c>
    </row>
    <row r="75" customFormat="false" ht="15" hidden="false" customHeight="false" outlineLevel="0" collapsed="false">
      <c r="A75" s="3" t="s">
        <v>35</v>
      </c>
      <c r="B75" s="3" t="s">
        <v>171</v>
      </c>
      <c r="C75" s="3" t="n">
        <v>2</v>
      </c>
      <c r="D75" s="3" t="s">
        <v>71</v>
      </c>
      <c r="E75" s="3" t="s">
        <v>170</v>
      </c>
      <c r="F75" s="3" t="s">
        <v>59</v>
      </c>
      <c r="G75" s="3" t="s">
        <v>50</v>
      </c>
      <c r="H75" s="40" t="n">
        <v>420000</v>
      </c>
    </row>
    <row r="76" customFormat="false" ht="15" hidden="false" customHeight="false" outlineLevel="0" collapsed="false">
      <c r="A76" s="3" t="s">
        <v>35</v>
      </c>
      <c r="B76" s="3" t="s">
        <v>171</v>
      </c>
      <c r="C76" s="3" t="n">
        <v>2</v>
      </c>
      <c r="D76" s="3" t="s">
        <v>71</v>
      </c>
      <c r="E76" s="3" t="s">
        <v>170</v>
      </c>
      <c r="F76" s="3" t="s">
        <v>61</v>
      </c>
      <c r="G76" s="3" t="s">
        <v>50</v>
      </c>
      <c r="H76" s="40" t="n">
        <v>15000</v>
      </c>
    </row>
    <row r="77" customFormat="false" ht="15" hidden="false" customHeight="false" outlineLevel="0" collapsed="false">
      <c r="A77" s="3" t="s">
        <v>35</v>
      </c>
      <c r="B77" s="3" t="s">
        <v>171</v>
      </c>
      <c r="C77" s="3" t="n">
        <v>2</v>
      </c>
      <c r="D77" s="3" t="s">
        <v>73</v>
      </c>
      <c r="E77" s="3" t="s">
        <v>170</v>
      </c>
      <c r="F77" s="3" t="s">
        <v>57</v>
      </c>
      <c r="G77" s="3" t="s">
        <v>50</v>
      </c>
      <c r="H77" s="40" t="n">
        <v>396000</v>
      </c>
    </row>
    <row r="78" customFormat="false" ht="15" hidden="false" customHeight="false" outlineLevel="0" collapsed="false">
      <c r="A78" s="3" t="s">
        <v>35</v>
      </c>
      <c r="B78" s="3" t="s">
        <v>171</v>
      </c>
      <c r="C78" s="3" t="n">
        <v>2</v>
      </c>
      <c r="D78" s="3" t="s">
        <v>73</v>
      </c>
      <c r="E78" s="3" t="s">
        <v>170</v>
      </c>
      <c r="F78" s="3" t="s">
        <v>59</v>
      </c>
      <c r="G78" s="3" t="s">
        <v>50</v>
      </c>
      <c r="H78" s="40" t="n">
        <v>40000</v>
      </c>
    </row>
    <row r="79" customFormat="false" ht="15" hidden="false" customHeight="false" outlineLevel="0" collapsed="false">
      <c r="A79" s="3" t="s">
        <v>35</v>
      </c>
      <c r="B79" s="3" t="s">
        <v>171</v>
      </c>
      <c r="C79" s="3" t="n">
        <v>2</v>
      </c>
      <c r="D79" s="3" t="s">
        <v>73</v>
      </c>
      <c r="E79" s="3" t="s">
        <v>170</v>
      </c>
      <c r="F79" s="3" t="s">
        <v>61</v>
      </c>
      <c r="G79" s="3" t="s">
        <v>50</v>
      </c>
      <c r="H79" s="40" t="n">
        <v>8000</v>
      </c>
    </row>
    <row r="80" customFormat="false" ht="15" hidden="false" customHeight="false" outlineLevel="0" collapsed="false">
      <c r="A80" s="3" t="s">
        <v>35</v>
      </c>
      <c r="B80" s="3" t="s">
        <v>171</v>
      </c>
      <c r="C80" s="3" t="n">
        <v>2</v>
      </c>
      <c r="D80" s="3" t="s">
        <v>75</v>
      </c>
      <c r="E80" s="3" t="s">
        <v>170</v>
      </c>
      <c r="F80" s="3" t="s">
        <v>57</v>
      </c>
      <c r="G80" s="3" t="s">
        <v>50</v>
      </c>
      <c r="H80" s="40" t="n">
        <v>728000</v>
      </c>
    </row>
    <row r="81" customFormat="false" ht="15" hidden="false" customHeight="false" outlineLevel="0" collapsed="false">
      <c r="A81" s="3" t="s">
        <v>35</v>
      </c>
      <c r="B81" s="3" t="s">
        <v>171</v>
      </c>
      <c r="C81" s="3" t="n">
        <v>2</v>
      </c>
      <c r="D81" s="3" t="s">
        <v>75</v>
      </c>
      <c r="E81" s="3" t="s">
        <v>170</v>
      </c>
      <c r="F81" s="3" t="s">
        <v>60</v>
      </c>
      <c r="G81" s="3" t="s">
        <v>50</v>
      </c>
      <c r="H81" s="40" t="n">
        <v>350000</v>
      </c>
    </row>
    <row r="82" customFormat="false" ht="15" hidden="false" customHeight="false" outlineLevel="0" collapsed="false">
      <c r="A82" s="3" t="s">
        <v>35</v>
      </c>
      <c r="B82" s="3" t="s">
        <v>171</v>
      </c>
      <c r="C82" s="3" t="n">
        <v>2</v>
      </c>
      <c r="D82" s="3" t="s">
        <v>75</v>
      </c>
      <c r="E82" s="3" t="s">
        <v>170</v>
      </c>
      <c r="F82" s="3" t="s">
        <v>61</v>
      </c>
      <c r="G82" s="3" t="s">
        <v>50</v>
      </c>
      <c r="H82" s="40" t="n">
        <v>60000</v>
      </c>
    </row>
    <row r="83" customFormat="false" ht="15" hidden="false" customHeight="false" outlineLevel="0" collapsed="false">
      <c r="A83" s="3" t="s">
        <v>35</v>
      </c>
      <c r="B83" s="3" t="s">
        <v>171</v>
      </c>
      <c r="C83" s="3" t="n">
        <v>2</v>
      </c>
      <c r="D83" s="3" t="s">
        <v>75</v>
      </c>
      <c r="E83" s="3" t="s">
        <v>170</v>
      </c>
      <c r="F83" s="3" t="s">
        <v>59</v>
      </c>
      <c r="G83" s="3" t="s">
        <v>50</v>
      </c>
      <c r="H83" s="40" t="n">
        <v>35000</v>
      </c>
    </row>
    <row r="84" customFormat="false" ht="15" hidden="false" customHeight="false" outlineLevel="0" collapsed="false">
      <c r="A84" s="3" t="s">
        <v>35</v>
      </c>
      <c r="B84" s="3" t="s">
        <v>171</v>
      </c>
      <c r="C84" s="3" t="n">
        <v>2</v>
      </c>
      <c r="D84" s="3" t="s">
        <v>77</v>
      </c>
      <c r="E84" s="3" t="s">
        <v>170</v>
      </c>
      <c r="F84" s="3" t="s">
        <v>57</v>
      </c>
      <c r="G84" s="3" t="s">
        <v>50</v>
      </c>
      <c r="H84" s="40" t="n">
        <v>375000</v>
      </c>
    </row>
    <row r="85" customFormat="false" ht="15" hidden="false" customHeight="false" outlineLevel="0" collapsed="false">
      <c r="A85" s="3" t="s">
        <v>35</v>
      </c>
      <c r="B85" s="3" t="s">
        <v>171</v>
      </c>
      <c r="C85" s="3" t="n">
        <v>2</v>
      </c>
      <c r="D85" s="3" t="s">
        <v>77</v>
      </c>
      <c r="E85" s="3" t="s">
        <v>170</v>
      </c>
      <c r="F85" s="3" t="s">
        <v>59</v>
      </c>
      <c r="G85" s="3" t="s">
        <v>50</v>
      </c>
      <c r="H85" s="40" t="n">
        <v>55000</v>
      </c>
    </row>
    <row r="86" customFormat="false" ht="15" hidden="false" customHeight="false" outlineLevel="0" collapsed="false">
      <c r="A86" s="3" t="s">
        <v>35</v>
      </c>
      <c r="B86" s="3" t="s">
        <v>171</v>
      </c>
      <c r="C86" s="3" t="n">
        <v>2</v>
      </c>
      <c r="D86" s="3" t="s">
        <v>77</v>
      </c>
      <c r="E86" s="3" t="s">
        <v>170</v>
      </c>
      <c r="F86" s="3" t="s">
        <v>58</v>
      </c>
      <c r="G86" s="3" t="s">
        <v>50</v>
      </c>
      <c r="H86" s="40" t="n">
        <v>40000</v>
      </c>
    </row>
    <row r="87" customFormat="false" ht="15" hidden="false" customHeight="false" outlineLevel="0" collapsed="false">
      <c r="A87" s="3" t="s">
        <v>35</v>
      </c>
      <c r="B87" s="3" t="s">
        <v>171</v>
      </c>
      <c r="C87" s="3" t="n">
        <v>2</v>
      </c>
      <c r="D87" s="3" t="s">
        <v>79</v>
      </c>
      <c r="E87" s="3" t="s">
        <v>170</v>
      </c>
      <c r="F87" s="3" t="s">
        <v>57</v>
      </c>
      <c r="G87" s="3" t="s">
        <v>50</v>
      </c>
      <c r="H87" s="40" t="n">
        <v>375000</v>
      </c>
    </row>
    <row r="88" customFormat="false" ht="15" hidden="false" customHeight="false" outlineLevel="0" collapsed="false">
      <c r="A88" s="3" t="s">
        <v>35</v>
      </c>
      <c r="B88" s="3" t="s">
        <v>171</v>
      </c>
      <c r="C88" s="3" t="n">
        <v>2</v>
      </c>
      <c r="D88" s="3" t="s">
        <v>79</v>
      </c>
      <c r="E88" s="3" t="s">
        <v>170</v>
      </c>
      <c r="F88" s="3" t="s">
        <v>59</v>
      </c>
      <c r="G88" s="3" t="s">
        <v>50</v>
      </c>
      <c r="H88" s="40" t="n">
        <v>70000</v>
      </c>
    </row>
    <row r="89" customFormat="false" ht="15" hidden="false" customHeight="false" outlineLevel="0" collapsed="false">
      <c r="A89" s="3" t="s">
        <v>35</v>
      </c>
      <c r="B89" s="3" t="s">
        <v>171</v>
      </c>
      <c r="C89" s="3" t="n">
        <v>2</v>
      </c>
      <c r="D89" s="3" t="s">
        <v>79</v>
      </c>
      <c r="E89" s="3" t="s">
        <v>170</v>
      </c>
      <c r="F89" s="3" t="s">
        <v>62</v>
      </c>
      <c r="G89" s="3" t="s">
        <v>50</v>
      </c>
      <c r="H89" s="40" t="n">
        <v>45000</v>
      </c>
    </row>
    <row r="90" customFormat="false" ht="15" hidden="false" customHeight="false" outlineLevel="0" collapsed="false">
      <c r="A90" s="3" t="s">
        <v>35</v>
      </c>
      <c r="B90" s="3" t="s">
        <v>171</v>
      </c>
      <c r="C90" s="3" t="n">
        <v>2</v>
      </c>
      <c r="D90" s="3" t="s">
        <v>81</v>
      </c>
      <c r="E90" s="3" t="s">
        <v>170</v>
      </c>
      <c r="F90" s="3" t="s">
        <v>57</v>
      </c>
      <c r="G90" s="3" t="s">
        <v>50</v>
      </c>
      <c r="H90" s="40" t="n">
        <v>432000</v>
      </c>
    </row>
    <row r="91" customFormat="false" ht="15" hidden="false" customHeight="false" outlineLevel="0" collapsed="false">
      <c r="A91" s="3" t="s">
        <v>35</v>
      </c>
      <c r="B91" s="3" t="s">
        <v>171</v>
      </c>
      <c r="C91" s="3" t="n">
        <v>2</v>
      </c>
      <c r="D91" s="3" t="s">
        <v>81</v>
      </c>
      <c r="E91" s="3" t="s">
        <v>170</v>
      </c>
      <c r="F91" s="3" t="s">
        <v>62</v>
      </c>
      <c r="G91" s="3" t="s">
        <v>50</v>
      </c>
      <c r="H91" s="40" t="n">
        <v>120000</v>
      </c>
    </row>
    <row r="92" customFormat="false" ht="15" hidden="false" customHeight="false" outlineLevel="0" collapsed="false">
      <c r="A92" s="3" t="s">
        <v>35</v>
      </c>
      <c r="B92" s="3" t="s">
        <v>171</v>
      </c>
      <c r="C92" s="3" t="n">
        <v>2</v>
      </c>
      <c r="D92" s="3" t="s">
        <v>81</v>
      </c>
      <c r="E92" s="3" t="s">
        <v>170</v>
      </c>
      <c r="F92" s="3" t="s">
        <v>63</v>
      </c>
      <c r="G92" s="3" t="s">
        <v>50</v>
      </c>
      <c r="H92" s="40" t="n">
        <v>260000</v>
      </c>
    </row>
    <row r="93" customFormat="false" ht="15" hidden="false" customHeight="false" outlineLevel="0" collapsed="false">
      <c r="A93" s="3" t="s">
        <v>35</v>
      </c>
      <c r="B93" s="3" t="s">
        <v>171</v>
      </c>
      <c r="C93" s="3" t="n">
        <v>2</v>
      </c>
      <c r="D93" s="3" t="s">
        <v>81</v>
      </c>
      <c r="E93" s="3" t="s">
        <v>170</v>
      </c>
      <c r="F93" s="3" t="s">
        <v>59</v>
      </c>
      <c r="G93" s="3" t="s">
        <v>50</v>
      </c>
      <c r="H93" s="40" t="n">
        <v>30000</v>
      </c>
    </row>
    <row r="94" customFormat="false" ht="15" hidden="false" customHeight="false" outlineLevel="0" collapsed="false">
      <c r="A94" s="3" t="s">
        <v>35</v>
      </c>
      <c r="B94" s="3" t="s">
        <v>171</v>
      </c>
      <c r="C94" s="3" t="n">
        <v>2</v>
      </c>
      <c r="D94" s="3" t="s">
        <v>81</v>
      </c>
      <c r="E94" s="3" t="s">
        <v>170</v>
      </c>
      <c r="F94" s="3" t="s">
        <v>61</v>
      </c>
      <c r="G94" s="3" t="s">
        <v>50</v>
      </c>
      <c r="H94" s="40" t="n">
        <v>10000</v>
      </c>
    </row>
    <row r="95" customFormat="false" ht="15" hidden="false" customHeight="false" outlineLevel="0" collapsed="false">
      <c r="A95" s="3" t="s">
        <v>34</v>
      </c>
      <c r="B95" s="3" t="s">
        <v>171</v>
      </c>
      <c r="C95" s="3" t="n">
        <v>2</v>
      </c>
      <c r="D95" s="3" t="s">
        <v>168</v>
      </c>
      <c r="E95" s="3" t="s">
        <v>40</v>
      </c>
      <c r="F95" s="3" t="s">
        <v>41</v>
      </c>
      <c r="G95" s="3" t="s">
        <v>40</v>
      </c>
      <c r="H95" s="40" t="n">
        <v>7600357.71</v>
      </c>
    </row>
    <row r="96" customFormat="false" ht="15" hidden="false" customHeight="false" outlineLevel="0" collapsed="false">
      <c r="A96" s="3" t="s">
        <v>34</v>
      </c>
      <c r="B96" s="3" t="s">
        <v>171</v>
      </c>
      <c r="C96" s="3" t="n">
        <v>2</v>
      </c>
      <c r="D96" s="3" t="s">
        <v>168</v>
      </c>
      <c r="E96" s="3" t="s">
        <v>40</v>
      </c>
      <c r="F96" s="3" t="s">
        <v>42</v>
      </c>
      <c r="G96" s="3" t="s">
        <v>40</v>
      </c>
      <c r="H96" s="40" t="n">
        <v>6557773.55</v>
      </c>
    </row>
    <row r="97" customFormat="false" ht="15" hidden="false" customHeight="false" outlineLevel="0" collapsed="false">
      <c r="A97" s="3" t="s">
        <v>34</v>
      </c>
      <c r="B97" s="3" t="s">
        <v>171</v>
      </c>
      <c r="C97" s="3" t="n">
        <v>2</v>
      </c>
      <c r="D97" s="3" t="s">
        <v>168</v>
      </c>
      <c r="E97" s="3" t="s">
        <v>40</v>
      </c>
      <c r="F97" s="3" t="s">
        <v>43</v>
      </c>
      <c r="G97" s="3" t="s">
        <v>40</v>
      </c>
      <c r="H97" s="40" t="n">
        <v>651331.02</v>
      </c>
    </row>
    <row r="98" customFormat="false" ht="15" hidden="false" customHeight="false" outlineLevel="0" collapsed="false">
      <c r="A98" s="3" t="s">
        <v>34</v>
      </c>
      <c r="B98" s="3" t="s">
        <v>171</v>
      </c>
      <c r="C98" s="3" t="n">
        <v>2</v>
      </c>
      <c r="D98" s="3" t="s">
        <v>168</v>
      </c>
      <c r="E98" s="3" t="s">
        <v>40</v>
      </c>
      <c r="F98" s="3" t="s">
        <v>44</v>
      </c>
      <c r="G98" s="3" t="s">
        <v>40</v>
      </c>
      <c r="H98" s="40" t="n">
        <v>432724.29</v>
      </c>
    </row>
    <row r="99" customFormat="false" ht="15" hidden="false" customHeight="false" outlineLevel="0" collapsed="false">
      <c r="A99" s="3" t="s">
        <v>34</v>
      </c>
      <c r="B99" s="3" t="s">
        <v>171</v>
      </c>
      <c r="C99" s="3" t="n">
        <v>2</v>
      </c>
      <c r="D99" s="3" t="s">
        <v>168</v>
      </c>
      <c r="E99" s="3" t="s">
        <v>40</v>
      </c>
      <c r="F99" s="3" t="s">
        <v>45</v>
      </c>
      <c r="G99" s="3" t="s">
        <v>40</v>
      </c>
      <c r="H99" s="40" t="n">
        <v>1176551.51</v>
      </c>
    </row>
    <row r="100" customFormat="false" ht="15" hidden="false" customHeight="false" outlineLevel="0" collapsed="false">
      <c r="A100" s="3" t="s">
        <v>34</v>
      </c>
      <c r="B100" s="3" t="s">
        <v>171</v>
      </c>
      <c r="C100" s="3" t="n">
        <v>2</v>
      </c>
      <c r="D100" s="3" t="s">
        <v>168</v>
      </c>
      <c r="E100" s="3" t="s">
        <v>40</v>
      </c>
      <c r="F100" s="3" t="s">
        <v>46</v>
      </c>
      <c r="G100" s="3" t="s">
        <v>40</v>
      </c>
      <c r="H100" s="40" t="n">
        <v>1682100</v>
      </c>
    </row>
    <row r="101" customFormat="false" ht="15" hidden="false" customHeight="false" outlineLevel="0" collapsed="false">
      <c r="A101" s="3" t="s">
        <v>34</v>
      </c>
      <c r="B101" s="3" t="s">
        <v>171</v>
      </c>
      <c r="C101" s="3" t="n">
        <v>2</v>
      </c>
      <c r="D101" s="3" t="s">
        <v>168</v>
      </c>
      <c r="E101" s="3" t="s">
        <v>169</v>
      </c>
      <c r="F101" s="3" t="s">
        <v>49</v>
      </c>
      <c r="G101" s="3" t="s">
        <v>50</v>
      </c>
      <c r="H101" s="40" t="n">
        <v>8672634.02</v>
      </c>
    </row>
    <row r="102" customFormat="false" ht="15" hidden="false" customHeight="false" outlineLevel="0" collapsed="false">
      <c r="A102" s="3" t="s">
        <v>34</v>
      </c>
      <c r="B102" s="3" t="s">
        <v>171</v>
      </c>
      <c r="C102" s="3" t="n">
        <v>2</v>
      </c>
      <c r="D102" s="3" t="s">
        <v>168</v>
      </c>
      <c r="E102" s="3" t="s">
        <v>169</v>
      </c>
      <c r="F102" s="3" t="s">
        <v>51</v>
      </c>
      <c r="G102" s="3" t="s">
        <v>50</v>
      </c>
      <c r="H102" s="40" t="n">
        <v>574793.33</v>
      </c>
    </row>
    <row r="103" customFormat="false" ht="15" hidden="false" customHeight="false" outlineLevel="0" collapsed="false">
      <c r="A103" s="3" t="s">
        <v>34</v>
      </c>
      <c r="B103" s="3" t="s">
        <v>171</v>
      </c>
      <c r="C103" s="3" t="n">
        <v>2</v>
      </c>
      <c r="D103" s="3" t="s">
        <v>168</v>
      </c>
      <c r="E103" s="3" t="s">
        <v>169</v>
      </c>
      <c r="F103" s="3" t="s">
        <v>52</v>
      </c>
      <c r="G103" s="3" t="s">
        <v>50</v>
      </c>
      <c r="H103" s="40" t="n">
        <v>328669.55</v>
      </c>
    </row>
    <row r="104" customFormat="false" ht="15" hidden="false" customHeight="false" outlineLevel="0" collapsed="false">
      <c r="A104" s="3" t="s">
        <v>34</v>
      </c>
      <c r="B104" s="3" t="s">
        <v>171</v>
      </c>
      <c r="C104" s="3" t="n">
        <v>2</v>
      </c>
      <c r="D104" s="3" t="s">
        <v>71</v>
      </c>
      <c r="E104" s="3" t="s">
        <v>170</v>
      </c>
      <c r="F104" s="3" t="s">
        <v>57</v>
      </c>
      <c r="G104" s="3" t="s">
        <v>50</v>
      </c>
      <c r="H104" s="40" t="n">
        <v>1737101.04</v>
      </c>
    </row>
    <row r="105" customFormat="false" ht="15" hidden="false" customHeight="false" outlineLevel="0" collapsed="false">
      <c r="A105" s="3" t="s">
        <v>34</v>
      </c>
      <c r="B105" s="3" t="s">
        <v>171</v>
      </c>
      <c r="C105" s="3" t="n">
        <v>2</v>
      </c>
      <c r="D105" s="3" t="s">
        <v>71</v>
      </c>
      <c r="E105" s="3" t="s">
        <v>170</v>
      </c>
      <c r="F105" s="3" t="s">
        <v>58</v>
      </c>
      <c r="G105" s="3" t="s">
        <v>50</v>
      </c>
      <c r="H105" s="40" t="n">
        <v>92180.8</v>
      </c>
    </row>
    <row r="106" customFormat="false" ht="15" hidden="false" customHeight="false" outlineLevel="0" collapsed="false">
      <c r="A106" s="3" t="s">
        <v>34</v>
      </c>
      <c r="B106" s="3" t="s">
        <v>171</v>
      </c>
      <c r="C106" s="3" t="n">
        <v>2</v>
      </c>
      <c r="D106" s="3" t="s">
        <v>71</v>
      </c>
      <c r="E106" s="3" t="s">
        <v>170</v>
      </c>
      <c r="F106" s="3" t="s">
        <v>59</v>
      </c>
      <c r="G106" s="3" t="s">
        <v>50</v>
      </c>
      <c r="H106" s="40" t="n">
        <v>473559.23</v>
      </c>
    </row>
    <row r="107" customFormat="false" ht="15" hidden="false" customHeight="false" outlineLevel="0" collapsed="false">
      <c r="A107" s="3" t="s">
        <v>34</v>
      </c>
      <c r="B107" s="3" t="s">
        <v>171</v>
      </c>
      <c r="C107" s="3" t="n">
        <v>2</v>
      </c>
      <c r="D107" s="3" t="s">
        <v>71</v>
      </c>
      <c r="E107" s="3" t="s">
        <v>170</v>
      </c>
      <c r="F107" s="3" t="s">
        <v>61</v>
      </c>
      <c r="G107" s="3" t="s">
        <v>50</v>
      </c>
      <c r="H107" s="40" t="n">
        <v>15217.14</v>
      </c>
    </row>
    <row r="108" customFormat="false" ht="15" hidden="false" customHeight="false" outlineLevel="0" collapsed="false">
      <c r="A108" s="3" t="s">
        <v>34</v>
      </c>
      <c r="B108" s="3" t="s">
        <v>171</v>
      </c>
      <c r="C108" s="3" t="n">
        <v>2</v>
      </c>
      <c r="D108" s="3" t="s">
        <v>73</v>
      </c>
      <c r="E108" s="3" t="s">
        <v>170</v>
      </c>
      <c r="F108" s="3" t="s">
        <v>57</v>
      </c>
      <c r="G108" s="3" t="s">
        <v>50</v>
      </c>
      <c r="H108" s="40" t="n">
        <v>391293.6</v>
      </c>
    </row>
    <row r="109" customFormat="false" ht="15" hidden="false" customHeight="false" outlineLevel="0" collapsed="false">
      <c r="A109" s="3" t="s">
        <v>34</v>
      </c>
      <c r="B109" s="3" t="s">
        <v>171</v>
      </c>
      <c r="C109" s="3" t="n">
        <v>2</v>
      </c>
      <c r="D109" s="3" t="s">
        <v>73</v>
      </c>
      <c r="E109" s="3" t="s">
        <v>170</v>
      </c>
      <c r="F109" s="3" t="s">
        <v>59</v>
      </c>
      <c r="G109" s="3" t="s">
        <v>50</v>
      </c>
      <c r="H109" s="40" t="n">
        <v>43006.14</v>
      </c>
    </row>
    <row r="110" customFormat="false" ht="15" hidden="false" customHeight="false" outlineLevel="0" collapsed="false">
      <c r="A110" s="3" t="s">
        <v>34</v>
      </c>
      <c r="B110" s="3" t="s">
        <v>171</v>
      </c>
      <c r="C110" s="3" t="n">
        <v>2</v>
      </c>
      <c r="D110" s="3" t="s">
        <v>73</v>
      </c>
      <c r="E110" s="3" t="s">
        <v>170</v>
      </c>
      <c r="F110" s="3" t="s">
        <v>61</v>
      </c>
      <c r="G110" s="3" t="s">
        <v>50</v>
      </c>
      <c r="H110" s="40" t="n">
        <v>8082.65</v>
      </c>
    </row>
    <row r="111" customFormat="false" ht="15" hidden="false" customHeight="false" outlineLevel="0" collapsed="false">
      <c r="A111" s="3" t="s">
        <v>34</v>
      </c>
      <c r="B111" s="3" t="s">
        <v>171</v>
      </c>
      <c r="C111" s="3" t="n">
        <v>2</v>
      </c>
      <c r="D111" s="3" t="s">
        <v>75</v>
      </c>
      <c r="E111" s="3" t="s">
        <v>170</v>
      </c>
      <c r="F111" s="3" t="s">
        <v>57</v>
      </c>
      <c r="G111" s="3" t="s">
        <v>50</v>
      </c>
      <c r="H111" s="40" t="n">
        <v>724138.69</v>
      </c>
    </row>
    <row r="112" customFormat="false" ht="15" hidden="false" customHeight="false" outlineLevel="0" collapsed="false">
      <c r="A112" s="3" t="s">
        <v>34</v>
      </c>
      <c r="B112" s="3" t="s">
        <v>171</v>
      </c>
      <c r="C112" s="3" t="n">
        <v>2</v>
      </c>
      <c r="D112" s="3" t="s">
        <v>75</v>
      </c>
      <c r="E112" s="3" t="s">
        <v>170</v>
      </c>
      <c r="F112" s="3" t="s">
        <v>60</v>
      </c>
      <c r="G112" s="3" t="s">
        <v>50</v>
      </c>
      <c r="H112" s="40" t="n">
        <v>328260.66</v>
      </c>
    </row>
    <row r="113" customFormat="false" ht="15" hidden="false" customHeight="false" outlineLevel="0" collapsed="false">
      <c r="A113" s="3" t="s">
        <v>34</v>
      </c>
      <c r="B113" s="3" t="s">
        <v>171</v>
      </c>
      <c r="C113" s="3" t="n">
        <v>2</v>
      </c>
      <c r="D113" s="3" t="s">
        <v>75</v>
      </c>
      <c r="E113" s="3" t="s">
        <v>170</v>
      </c>
      <c r="F113" s="3" t="s">
        <v>61</v>
      </c>
      <c r="G113" s="3" t="s">
        <v>50</v>
      </c>
      <c r="H113" s="40" t="n">
        <v>61584.74</v>
      </c>
    </row>
    <row r="114" customFormat="false" ht="15" hidden="false" customHeight="false" outlineLevel="0" collapsed="false">
      <c r="A114" s="3" t="s">
        <v>34</v>
      </c>
      <c r="B114" s="3" t="s">
        <v>171</v>
      </c>
      <c r="C114" s="3" t="n">
        <v>2</v>
      </c>
      <c r="D114" s="3" t="s">
        <v>75</v>
      </c>
      <c r="E114" s="3" t="s">
        <v>170</v>
      </c>
      <c r="F114" s="3" t="s">
        <v>59</v>
      </c>
      <c r="G114" s="3" t="s">
        <v>50</v>
      </c>
      <c r="H114" s="40" t="n">
        <v>32931.88</v>
      </c>
    </row>
    <row r="115" customFormat="false" ht="15" hidden="false" customHeight="false" outlineLevel="0" collapsed="false">
      <c r="A115" s="3" t="s">
        <v>34</v>
      </c>
      <c r="B115" s="3" t="s">
        <v>171</v>
      </c>
      <c r="C115" s="3" t="n">
        <v>2</v>
      </c>
      <c r="D115" s="3" t="s">
        <v>77</v>
      </c>
      <c r="E115" s="3" t="s">
        <v>170</v>
      </c>
      <c r="F115" s="3" t="s">
        <v>57</v>
      </c>
      <c r="G115" s="3" t="s">
        <v>50</v>
      </c>
      <c r="H115" s="40" t="n">
        <v>379817.11</v>
      </c>
    </row>
    <row r="116" customFormat="false" ht="15" hidden="false" customHeight="false" outlineLevel="0" collapsed="false">
      <c r="A116" s="3" t="s">
        <v>34</v>
      </c>
      <c r="B116" s="3" t="s">
        <v>171</v>
      </c>
      <c r="C116" s="3" t="n">
        <v>2</v>
      </c>
      <c r="D116" s="3" t="s">
        <v>77</v>
      </c>
      <c r="E116" s="3" t="s">
        <v>170</v>
      </c>
      <c r="F116" s="3" t="s">
        <v>59</v>
      </c>
      <c r="G116" s="3" t="s">
        <v>50</v>
      </c>
      <c r="H116" s="40" t="n">
        <v>55667.22</v>
      </c>
    </row>
    <row r="117" customFormat="false" ht="15" hidden="false" customHeight="false" outlineLevel="0" collapsed="false">
      <c r="A117" s="3" t="s">
        <v>34</v>
      </c>
      <c r="B117" s="3" t="s">
        <v>171</v>
      </c>
      <c r="C117" s="3" t="n">
        <v>2</v>
      </c>
      <c r="D117" s="3" t="s">
        <v>77</v>
      </c>
      <c r="E117" s="3" t="s">
        <v>170</v>
      </c>
      <c r="F117" s="3" t="s">
        <v>58</v>
      </c>
      <c r="G117" s="3" t="s">
        <v>50</v>
      </c>
      <c r="H117" s="40" t="n">
        <v>37205.61</v>
      </c>
    </row>
    <row r="118" customFormat="false" ht="15" hidden="false" customHeight="false" outlineLevel="0" collapsed="false">
      <c r="A118" s="3" t="s">
        <v>34</v>
      </c>
      <c r="B118" s="3" t="s">
        <v>171</v>
      </c>
      <c r="C118" s="3" t="n">
        <v>2</v>
      </c>
      <c r="D118" s="3" t="s">
        <v>79</v>
      </c>
      <c r="E118" s="3" t="s">
        <v>170</v>
      </c>
      <c r="F118" s="3" t="s">
        <v>57</v>
      </c>
      <c r="G118" s="3" t="s">
        <v>50</v>
      </c>
      <c r="H118" s="40" t="n">
        <v>348602.03</v>
      </c>
    </row>
    <row r="119" customFormat="false" ht="15" hidden="false" customHeight="false" outlineLevel="0" collapsed="false">
      <c r="A119" s="3" t="s">
        <v>34</v>
      </c>
      <c r="B119" s="3" t="s">
        <v>171</v>
      </c>
      <c r="C119" s="3" t="n">
        <v>2</v>
      </c>
      <c r="D119" s="3" t="s">
        <v>79</v>
      </c>
      <c r="E119" s="3" t="s">
        <v>170</v>
      </c>
      <c r="F119" s="3" t="s">
        <v>59</v>
      </c>
      <c r="G119" s="3" t="s">
        <v>50</v>
      </c>
      <c r="H119" s="40" t="n">
        <v>75337.51</v>
      </c>
    </row>
    <row r="120" customFormat="false" ht="15" hidden="false" customHeight="false" outlineLevel="0" collapsed="false">
      <c r="A120" s="3" t="s">
        <v>34</v>
      </c>
      <c r="B120" s="3" t="s">
        <v>171</v>
      </c>
      <c r="C120" s="3" t="n">
        <v>2</v>
      </c>
      <c r="D120" s="3" t="s">
        <v>79</v>
      </c>
      <c r="E120" s="3" t="s">
        <v>170</v>
      </c>
      <c r="F120" s="3" t="s">
        <v>62</v>
      </c>
      <c r="G120" s="3" t="s">
        <v>50</v>
      </c>
      <c r="H120" s="40" t="n">
        <v>41582.97</v>
      </c>
    </row>
    <row r="121" customFormat="false" ht="15" hidden="false" customHeight="false" outlineLevel="0" collapsed="false">
      <c r="A121" s="3" t="s">
        <v>34</v>
      </c>
      <c r="B121" s="3" t="s">
        <v>171</v>
      </c>
      <c r="C121" s="3" t="n">
        <v>2</v>
      </c>
      <c r="D121" s="3" t="s">
        <v>81</v>
      </c>
      <c r="E121" s="3" t="s">
        <v>170</v>
      </c>
      <c r="F121" s="3" t="s">
        <v>57</v>
      </c>
      <c r="G121" s="3" t="s">
        <v>50</v>
      </c>
      <c r="H121" s="40" t="n">
        <v>429766.48</v>
      </c>
    </row>
    <row r="122" customFormat="false" ht="15" hidden="false" customHeight="false" outlineLevel="0" collapsed="false">
      <c r="A122" s="3" t="s">
        <v>34</v>
      </c>
      <c r="B122" s="3" t="s">
        <v>171</v>
      </c>
      <c r="C122" s="3" t="n">
        <v>2</v>
      </c>
      <c r="D122" s="3" t="s">
        <v>81</v>
      </c>
      <c r="E122" s="3" t="s">
        <v>170</v>
      </c>
      <c r="F122" s="3" t="s">
        <v>62</v>
      </c>
      <c r="G122" s="3" t="s">
        <v>50</v>
      </c>
      <c r="H122" s="40" t="n">
        <v>109685.44</v>
      </c>
    </row>
    <row r="123" customFormat="false" ht="15" hidden="false" customHeight="false" outlineLevel="0" collapsed="false">
      <c r="A123" s="3" t="s">
        <v>34</v>
      </c>
      <c r="B123" s="3" t="s">
        <v>171</v>
      </c>
      <c r="C123" s="3" t="n">
        <v>2</v>
      </c>
      <c r="D123" s="3" t="s">
        <v>81</v>
      </c>
      <c r="E123" s="3" t="s">
        <v>170</v>
      </c>
      <c r="F123" s="3" t="s">
        <v>63</v>
      </c>
      <c r="G123" s="3" t="s">
        <v>50</v>
      </c>
      <c r="H123" s="40" t="n">
        <v>261361.51</v>
      </c>
    </row>
    <row r="124" customFormat="false" ht="15" hidden="false" customHeight="false" outlineLevel="0" collapsed="false">
      <c r="A124" s="3" t="s">
        <v>34</v>
      </c>
      <c r="B124" s="3" t="s">
        <v>171</v>
      </c>
      <c r="C124" s="3" t="n">
        <v>2</v>
      </c>
      <c r="D124" s="3" t="s">
        <v>81</v>
      </c>
      <c r="E124" s="3" t="s">
        <v>170</v>
      </c>
      <c r="F124" s="3" t="s">
        <v>59</v>
      </c>
      <c r="G124" s="3" t="s">
        <v>50</v>
      </c>
      <c r="H124" s="40" t="n">
        <v>32241.32</v>
      </c>
    </row>
    <row r="125" customFormat="false" ht="15" hidden="false" customHeight="false" outlineLevel="0" collapsed="false">
      <c r="A125" s="3" t="s">
        <v>34</v>
      </c>
      <c r="B125" s="3" t="s">
        <v>171</v>
      </c>
      <c r="C125" s="3" t="n">
        <v>2</v>
      </c>
      <c r="D125" s="3" t="s">
        <v>81</v>
      </c>
      <c r="E125" s="3" t="s">
        <v>170</v>
      </c>
      <c r="F125" s="3" t="s">
        <v>61</v>
      </c>
      <c r="G125" s="3" t="s">
        <v>50</v>
      </c>
      <c r="H125" s="40" t="n">
        <v>9977.09</v>
      </c>
    </row>
    <row r="126" customFormat="false" ht="15" hidden="false" customHeight="false" outlineLevel="0" collapsed="false">
      <c r="A126" s="3" t="s">
        <v>35</v>
      </c>
      <c r="B126" s="3" t="s">
        <v>172</v>
      </c>
      <c r="C126" s="3" t="n">
        <v>3</v>
      </c>
      <c r="D126" s="3" t="s">
        <v>168</v>
      </c>
      <c r="E126" s="3" t="s">
        <v>40</v>
      </c>
      <c r="F126" s="3" t="s">
        <v>41</v>
      </c>
      <c r="G126" s="3" t="s">
        <v>40</v>
      </c>
      <c r="H126" s="40" t="n">
        <v>7722033</v>
      </c>
    </row>
    <row r="127" customFormat="false" ht="15" hidden="false" customHeight="false" outlineLevel="0" collapsed="false">
      <c r="A127" s="3" t="s">
        <v>35</v>
      </c>
      <c r="B127" s="3" t="s">
        <v>172</v>
      </c>
      <c r="C127" s="3" t="n">
        <v>3</v>
      </c>
      <c r="D127" s="3" t="s">
        <v>168</v>
      </c>
      <c r="E127" s="3" t="s">
        <v>40</v>
      </c>
      <c r="F127" s="3" t="s">
        <v>42</v>
      </c>
      <c r="G127" s="3" t="s">
        <v>40</v>
      </c>
      <c r="H127" s="40" t="n">
        <v>6954007.5</v>
      </c>
    </row>
    <row r="128" customFormat="false" ht="15" hidden="false" customHeight="false" outlineLevel="0" collapsed="false">
      <c r="A128" s="3" t="s">
        <v>35</v>
      </c>
      <c r="B128" s="3" t="s">
        <v>172</v>
      </c>
      <c r="C128" s="3" t="n">
        <v>3</v>
      </c>
      <c r="D128" s="3" t="s">
        <v>168</v>
      </c>
      <c r="E128" s="3" t="s">
        <v>40</v>
      </c>
      <c r="F128" s="3" t="s">
        <v>43</v>
      </c>
      <c r="G128" s="3" t="s">
        <v>40</v>
      </c>
      <c r="H128" s="40" t="n">
        <v>688567.5</v>
      </c>
    </row>
    <row r="129" customFormat="false" ht="15" hidden="false" customHeight="false" outlineLevel="0" collapsed="false">
      <c r="A129" s="3" t="s">
        <v>35</v>
      </c>
      <c r="B129" s="3" t="s">
        <v>172</v>
      </c>
      <c r="C129" s="3" t="n">
        <v>3</v>
      </c>
      <c r="D129" s="3" t="s">
        <v>168</v>
      </c>
      <c r="E129" s="3" t="s">
        <v>40</v>
      </c>
      <c r="F129" s="3" t="s">
        <v>44</v>
      </c>
      <c r="G129" s="3" t="s">
        <v>40</v>
      </c>
      <c r="H129" s="40" t="n">
        <v>416160</v>
      </c>
    </row>
    <row r="130" customFormat="false" ht="15" hidden="false" customHeight="false" outlineLevel="0" collapsed="false">
      <c r="A130" s="3" t="s">
        <v>35</v>
      </c>
      <c r="B130" s="3" t="s">
        <v>172</v>
      </c>
      <c r="C130" s="3" t="n">
        <v>3</v>
      </c>
      <c r="D130" s="3" t="s">
        <v>168</v>
      </c>
      <c r="E130" s="3" t="s">
        <v>40</v>
      </c>
      <c r="F130" s="3" t="s">
        <v>45</v>
      </c>
      <c r="G130" s="3" t="s">
        <v>40</v>
      </c>
      <c r="H130" s="40" t="n">
        <v>1224120</v>
      </c>
    </row>
    <row r="131" customFormat="false" ht="15" hidden="false" customHeight="false" outlineLevel="0" collapsed="false">
      <c r="A131" s="3" t="s">
        <v>35</v>
      </c>
      <c r="B131" s="3" t="s">
        <v>172</v>
      </c>
      <c r="C131" s="3" t="n">
        <v>3</v>
      </c>
      <c r="D131" s="3" t="s">
        <v>168</v>
      </c>
      <c r="E131" s="3" t="s">
        <v>40</v>
      </c>
      <c r="F131" s="3" t="s">
        <v>46</v>
      </c>
      <c r="G131" s="3" t="s">
        <v>40</v>
      </c>
      <c r="H131" s="40" t="n">
        <v>1593750</v>
      </c>
    </row>
    <row r="132" customFormat="false" ht="15" hidden="false" customHeight="false" outlineLevel="0" collapsed="false">
      <c r="A132" s="3" t="s">
        <v>35</v>
      </c>
      <c r="B132" s="3" t="s">
        <v>172</v>
      </c>
      <c r="C132" s="3" t="n">
        <v>3</v>
      </c>
      <c r="D132" s="3" t="s">
        <v>168</v>
      </c>
      <c r="E132" s="3" t="s">
        <v>169</v>
      </c>
      <c r="F132" s="3" t="s">
        <v>49</v>
      </c>
      <c r="G132" s="3" t="s">
        <v>50</v>
      </c>
      <c r="H132" s="40" t="n">
        <v>9098379.5</v>
      </c>
    </row>
    <row r="133" customFormat="false" ht="15" hidden="false" customHeight="false" outlineLevel="0" collapsed="false">
      <c r="A133" s="3" t="s">
        <v>35</v>
      </c>
      <c r="B133" s="3" t="s">
        <v>172</v>
      </c>
      <c r="C133" s="3" t="n">
        <v>3</v>
      </c>
      <c r="D133" s="3" t="s">
        <v>168</v>
      </c>
      <c r="E133" s="3" t="s">
        <v>169</v>
      </c>
      <c r="F133" s="3" t="s">
        <v>51</v>
      </c>
      <c r="G133" s="3" t="s">
        <v>50</v>
      </c>
      <c r="H133" s="40" t="n">
        <v>615980</v>
      </c>
    </row>
    <row r="134" customFormat="false" ht="15" hidden="false" customHeight="false" outlineLevel="0" collapsed="false">
      <c r="A134" s="3" t="s">
        <v>35</v>
      </c>
      <c r="B134" s="3" t="s">
        <v>172</v>
      </c>
      <c r="C134" s="3" t="n">
        <v>3</v>
      </c>
      <c r="D134" s="3" t="s">
        <v>168</v>
      </c>
      <c r="E134" s="3" t="s">
        <v>169</v>
      </c>
      <c r="F134" s="3" t="s">
        <v>52</v>
      </c>
      <c r="G134" s="3" t="s">
        <v>50</v>
      </c>
      <c r="H134" s="40" t="n">
        <v>345206.4</v>
      </c>
    </row>
    <row r="135" customFormat="false" ht="15" hidden="false" customHeight="false" outlineLevel="0" collapsed="false">
      <c r="A135" s="3" t="s">
        <v>35</v>
      </c>
      <c r="B135" s="3" t="s">
        <v>172</v>
      </c>
      <c r="C135" s="3" t="n">
        <v>3</v>
      </c>
      <c r="D135" s="3" t="s">
        <v>71</v>
      </c>
      <c r="E135" s="3" t="s">
        <v>170</v>
      </c>
      <c r="F135" s="3" t="s">
        <v>57</v>
      </c>
      <c r="G135" s="3" t="s">
        <v>50</v>
      </c>
      <c r="H135" s="40" t="n">
        <v>1715000</v>
      </c>
    </row>
    <row r="136" customFormat="false" ht="15" hidden="false" customHeight="false" outlineLevel="0" collapsed="false">
      <c r="A136" s="3" t="s">
        <v>35</v>
      </c>
      <c r="B136" s="3" t="s">
        <v>172</v>
      </c>
      <c r="C136" s="3" t="n">
        <v>3</v>
      </c>
      <c r="D136" s="3" t="s">
        <v>71</v>
      </c>
      <c r="E136" s="3" t="s">
        <v>170</v>
      </c>
      <c r="F136" s="3" t="s">
        <v>58</v>
      </c>
      <c r="G136" s="3" t="s">
        <v>50</v>
      </c>
      <c r="H136" s="40" t="n">
        <v>90000</v>
      </c>
    </row>
    <row r="137" customFormat="false" ht="15" hidden="false" customHeight="false" outlineLevel="0" collapsed="false">
      <c r="A137" s="3" t="s">
        <v>35</v>
      </c>
      <c r="B137" s="3" t="s">
        <v>172</v>
      </c>
      <c r="C137" s="3" t="n">
        <v>3</v>
      </c>
      <c r="D137" s="3" t="s">
        <v>71</v>
      </c>
      <c r="E137" s="3" t="s">
        <v>170</v>
      </c>
      <c r="F137" s="3" t="s">
        <v>59</v>
      </c>
      <c r="G137" s="3" t="s">
        <v>50</v>
      </c>
      <c r="H137" s="40" t="n">
        <v>420000</v>
      </c>
    </row>
    <row r="138" customFormat="false" ht="15" hidden="false" customHeight="false" outlineLevel="0" collapsed="false">
      <c r="A138" s="3" t="s">
        <v>35</v>
      </c>
      <c r="B138" s="3" t="s">
        <v>172</v>
      </c>
      <c r="C138" s="3" t="n">
        <v>3</v>
      </c>
      <c r="D138" s="3" t="s">
        <v>71</v>
      </c>
      <c r="E138" s="3" t="s">
        <v>170</v>
      </c>
      <c r="F138" s="3" t="s">
        <v>61</v>
      </c>
      <c r="G138" s="3" t="s">
        <v>50</v>
      </c>
      <c r="H138" s="40" t="n">
        <v>15000</v>
      </c>
    </row>
    <row r="139" customFormat="false" ht="15" hidden="false" customHeight="false" outlineLevel="0" collapsed="false">
      <c r="A139" s="3" t="s">
        <v>35</v>
      </c>
      <c r="B139" s="3" t="s">
        <v>172</v>
      </c>
      <c r="C139" s="3" t="n">
        <v>3</v>
      </c>
      <c r="D139" s="3" t="s">
        <v>73</v>
      </c>
      <c r="E139" s="3" t="s">
        <v>170</v>
      </c>
      <c r="F139" s="3" t="s">
        <v>57</v>
      </c>
      <c r="G139" s="3" t="s">
        <v>50</v>
      </c>
      <c r="H139" s="40" t="n">
        <v>412500</v>
      </c>
    </row>
    <row r="140" customFormat="false" ht="15" hidden="false" customHeight="false" outlineLevel="0" collapsed="false">
      <c r="A140" s="3" t="s">
        <v>35</v>
      </c>
      <c r="B140" s="3" t="s">
        <v>172</v>
      </c>
      <c r="C140" s="3" t="n">
        <v>3</v>
      </c>
      <c r="D140" s="3" t="s">
        <v>73</v>
      </c>
      <c r="E140" s="3" t="s">
        <v>170</v>
      </c>
      <c r="F140" s="3" t="s">
        <v>59</v>
      </c>
      <c r="G140" s="3" t="s">
        <v>50</v>
      </c>
      <c r="H140" s="40" t="n">
        <v>40000</v>
      </c>
    </row>
    <row r="141" customFormat="false" ht="15" hidden="false" customHeight="false" outlineLevel="0" collapsed="false">
      <c r="A141" s="3" t="s">
        <v>35</v>
      </c>
      <c r="B141" s="3" t="s">
        <v>172</v>
      </c>
      <c r="C141" s="3" t="n">
        <v>3</v>
      </c>
      <c r="D141" s="3" t="s">
        <v>73</v>
      </c>
      <c r="E141" s="3" t="s">
        <v>170</v>
      </c>
      <c r="F141" s="3" t="s">
        <v>61</v>
      </c>
      <c r="G141" s="3" t="s">
        <v>50</v>
      </c>
      <c r="H141" s="40" t="n">
        <v>8000</v>
      </c>
    </row>
    <row r="142" customFormat="false" ht="15" hidden="false" customHeight="false" outlineLevel="0" collapsed="false">
      <c r="A142" s="3" t="s">
        <v>35</v>
      </c>
      <c r="B142" s="3" t="s">
        <v>172</v>
      </c>
      <c r="C142" s="3" t="n">
        <v>3</v>
      </c>
      <c r="D142" s="3" t="s">
        <v>75</v>
      </c>
      <c r="E142" s="3" t="s">
        <v>170</v>
      </c>
      <c r="F142" s="3" t="s">
        <v>57</v>
      </c>
      <c r="G142" s="3" t="s">
        <v>50</v>
      </c>
      <c r="H142" s="40" t="n">
        <v>728000</v>
      </c>
    </row>
    <row r="143" customFormat="false" ht="15" hidden="false" customHeight="false" outlineLevel="0" collapsed="false">
      <c r="A143" s="3" t="s">
        <v>35</v>
      </c>
      <c r="B143" s="3" t="s">
        <v>172</v>
      </c>
      <c r="C143" s="3" t="n">
        <v>3</v>
      </c>
      <c r="D143" s="3" t="s">
        <v>75</v>
      </c>
      <c r="E143" s="3" t="s">
        <v>170</v>
      </c>
      <c r="F143" s="3" t="s">
        <v>60</v>
      </c>
      <c r="G143" s="3" t="s">
        <v>50</v>
      </c>
      <c r="H143" s="40" t="n">
        <v>350000</v>
      </c>
    </row>
    <row r="144" customFormat="false" ht="15" hidden="false" customHeight="false" outlineLevel="0" collapsed="false">
      <c r="A144" s="3" t="s">
        <v>35</v>
      </c>
      <c r="B144" s="3" t="s">
        <v>172</v>
      </c>
      <c r="C144" s="3" t="n">
        <v>3</v>
      </c>
      <c r="D144" s="3" t="s">
        <v>75</v>
      </c>
      <c r="E144" s="3" t="s">
        <v>170</v>
      </c>
      <c r="F144" s="3" t="s">
        <v>61</v>
      </c>
      <c r="G144" s="3" t="s">
        <v>50</v>
      </c>
      <c r="H144" s="40" t="n">
        <v>60000</v>
      </c>
    </row>
    <row r="145" customFormat="false" ht="15" hidden="false" customHeight="false" outlineLevel="0" collapsed="false">
      <c r="A145" s="3" t="s">
        <v>35</v>
      </c>
      <c r="B145" s="3" t="s">
        <v>172</v>
      </c>
      <c r="C145" s="3" t="n">
        <v>3</v>
      </c>
      <c r="D145" s="3" t="s">
        <v>75</v>
      </c>
      <c r="E145" s="3" t="s">
        <v>170</v>
      </c>
      <c r="F145" s="3" t="s">
        <v>59</v>
      </c>
      <c r="G145" s="3" t="s">
        <v>50</v>
      </c>
      <c r="H145" s="40" t="n">
        <v>35000</v>
      </c>
    </row>
    <row r="146" customFormat="false" ht="15" hidden="false" customHeight="false" outlineLevel="0" collapsed="false">
      <c r="A146" s="3" t="s">
        <v>35</v>
      </c>
      <c r="B146" s="3" t="s">
        <v>172</v>
      </c>
      <c r="C146" s="3" t="n">
        <v>3</v>
      </c>
      <c r="D146" s="3" t="s">
        <v>77</v>
      </c>
      <c r="E146" s="3" t="s">
        <v>170</v>
      </c>
      <c r="F146" s="3" t="s">
        <v>57</v>
      </c>
      <c r="G146" s="3" t="s">
        <v>50</v>
      </c>
      <c r="H146" s="40" t="n">
        <v>382500</v>
      </c>
    </row>
    <row r="147" customFormat="false" ht="15" hidden="false" customHeight="false" outlineLevel="0" collapsed="false">
      <c r="A147" s="3" t="s">
        <v>35</v>
      </c>
      <c r="B147" s="3" t="s">
        <v>172</v>
      </c>
      <c r="C147" s="3" t="n">
        <v>3</v>
      </c>
      <c r="D147" s="3" t="s">
        <v>77</v>
      </c>
      <c r="E147" s="3" t="s">
        <v>170</v>
      </c>
      <c r="F147" s="3" t="s">
        <v>59</v>
      </c>
      <c r="G147" s="3" t="s">
        <v>50</v>
      </c>
      <c r="H147" s="40" t="n">
        <v>55000</v>
      </c>
    </row>
    <row r="148" customFormat="false" ht="15" hidden="false" customHeight="false" outlineLevel="0" collapsed="false">
      <c r="A148" s="3" t="s">
        <v>35</v>
      </c>
      <c r="B148" s="3" t="s">
        <v>172</v>
      </c>
      <c r="C148" s="3" t="n">
        <v>3</v>
      </c>
      <c r="D148" s="3" t="s">
        <v>77</v>
      </c>
      <c r="E148" s="3" t="s">
        <v>170</v>
      </c>
      <c r="F148" s="3" t="s">
        <v>58</v>
      </c>
      <c r="G148" s="3" t="s">
        <v>50</v>
      </c>
      <c r="H148" s="40" t="n">
        <v>40000</v>
      </c>
    </row>
    <row r="149" customFormat="false" ht="15" hidden="false" customHeight="false" outlineLevel="0" collapsed="false">
      <c r="A149" s="3" t="s">
        <v>35</v>
      </c>
      <c r="B149" s="3" t="s">
        <v>172</v>
      </c>
      <c r="C149" s="3" t="n">
        <v>3</v>
      </c>
      <c r="D149" s="3" t="s">
        <v>79</v>
      </c>
      <c r="E149" s="3" t="s">
        <v>170</v>
      </c>
      <c r="F149" s="3" t="s">
        <v>57</v>
      </c>
      <c r="G149" s="3" t="s">
        <v>50</v>
      </c>
      <c r="H149" s="40" t="n">
        <v>387500</v>
      </c>
    </row>
    <row r="150" customFormat="false" ht="15" hidden="false" customHeight="false" outlineLevel="0" collapsed="false">
      <c r="A150" s="3" t="s">
        <v>35</v>
      </c>
      <c r="B150" s="3" t="s">
        <v>172</v>
      </c>
      <c r="C150" s="3" t="n">
        <v>3</v>
      </c>
      <c r="D150" s="3" t="s">
        <v>79</v>
      </c>
      <c r="E150" s="3" t="s">
        <v>170</v>
      </c>
      <c r="F150" s="3" t="s">
        <v>59</v>
      </c>
      <c r="G150" s="3" t="s">
        <v>50</v>
      </c>
      <c r="H150" s="40" t="n">
        <v>70000</v>
      </c>
    </row>
    <row r="151" customFormat="false" ht="15" hidden="false" customHeight="false" outlineLevel="0" collapsed="false">
      <c r="A151" s="3" t="s">
        <v>35</v>
      </c>
      <c r="B151" s="3" t="s">
        <v>172</v>
      </c>
      <c r="C151" s="3" t="n">
        <v>3</v>
      </c>
      <c r="D151" s="3" t="s">
        <v>79</v>
      </c>
      <c r="E151" s="3" t="s">
        <v>170</v>
      </c>
      <c r="F151" s="3" t="s">
        <v>62</v>
      </c>
      <c r="G151" s="3" t="s">
        <v>50</v>
      </c>
      <c r="H151" s="40" t="n">
        <v>45000</v>
      </c>
    </row>
    <row r="152" customFormat="false" ht="15" hidden="false" customHeight="false" outlineLevel="0" collapsed="false">
      <c r="A152" s="3" t="s">
        <v>35</v>
      </c>
      <c r="B152" s="3" t="s">
        <v>172</v>
      </c>
      <c r="C152" s="3" t="n">
        <v>3</v>
      </c>
      <c r="D152" s="3" t="s">
        <v>81</v>
      </c>
      <c r="E152" s="3" t="s">
        <v>170</v>
      </c>
      <c r="F152" s="3" t="s">
        <v>57</v>
      </c>
      <c r="G152" s="3" t="s">
        <v>50</v>
      </c>
      <c r="H152" s="40" t="n">
        <v>432000</v>
      </c>
    </row>
    <row r="153" customFormat="false" ht="15" hidden="false" customHeight="false" outlineLevel="0" collapsed="false">
      <c r="A153" s="3" t="s">
        <v>35</v>
      </c>
      <c r="B153" s="3" t="s">
        <v>172</v>
      </c>
      <c r="C153" s="3" t="n">
        <v>3</v>
      </c>
      <c r="D153" s="3" t="s">
        <v>81</v>
      </c>
      <c r="E153" s="3" t="s">
        <v>170</v>
      </c>
      <c r="F153" s="3" t="s">
        <v>62</v>
      </c>
      <c r="G153" s="3" t="s">
        <v>50</v>
      </c>
      <c r="H153" s="40" t="n">
        <v>120000</v>
      </c>
    </row>
    <row r="154" customFormat="false" ht="15" hidden="false" customHeight="false" outlineLevel="0" collapsed="false">
      <c r="A154" s="3" t="s">
        <v>35</v>
      </c>
      <c r="B154" s="3" t="s">
        <v>172</v>
      </c>
      <c r="C154" s="3" t="n">
        <v>3</v>
      </c>
      <c r="D154" s="3" t="s">
        <v>81</v>
      </c>
      <c r="E154" s="3" t="s">
        <v>170</v>
      </c>
      <c r="F154" s="3" t="s">
        <v>63</v>
      </c>
      <c r="G154" s="3" t="s">
        <v>50</v>
      </c>
      <c r="H154" s="40" t="n">
        <v>260000</v>
      </c>
    </row>
    <row r="155" customFormat="false" ht="15" hidden="false" customHeight="false" outlineLevel="0" collapsed="false">
      <c r="A155" s="3" t="s">
        <v>35</v>
      </c>
      <c r="B155" s="3" t="s">
        <v>172</v>
      </c>
      <c r="C155" s="3" t="n">
        <v>3</v>
      </c>
      <c r="D155" s="3" t="s">
        <v>81</v>
      </c>
      <c r="E155" s="3" t="s">
        <v>170</v>
      </c>
      <c r="F155" s="3" t="s">
        <v>59</v>
      </c>
      <c r="G155" s="3" t="s">
        <v>50</v>
      </c>
      <c r="H155" s="40" t="n">
        <v>30000</v>
      </c>
    </row>
    <row r="156" customFormat="false" ht="15" hidden="false" customHeight="false" outlineLevel="0" collapsed="false">
      <c r="A156" s="3" t="s">
        <v>35</v>
      </c>
      <c r="B156" s="3" t="s">
        <v>172</v>
      </c>
      <c r="C156" s="3" t="n">
        <v>3</v>
      </c>
      <c r="D156" s="3" t="s">
        <v>81</v>
      </c>
      <c r="E156" s="3" t="s">
        <v>170</v>
      </c>
      <c r="F156" s="3" t="s">
        <v>61</v>
      </c>
      <c r="G156" s="3" t="s">
        <v>50</v>
      </c>
      <c r="H156" s="40" t="n">
        <v>10000</v>
      </c>
    </row>
    <row r="157" customFormat="false" ht="15" hidden="false" customHeight="false" outlineLevel="0" collapsed="false">
      <c r="A157" s="3" t="s">
        <v>34</v>
      </c>
      <c r="B157" s="3" t="s">
        <v>172</v>
      </c>
      <c r="C157" s="3" t="n">
        <v>3</v>
      </c>
      <c r="D157" s="3" t="s">
        <v>168</v>
      </c>
      <c r="E157" s="3" t="s">
        <v>40</v>
      </c>
      <c r="F157" s="3" t="s">
        <v>41</v>
      </c>
      <c r="G157" s="3" t="s">
        <v>40</v>
      </c>
      <c r="H157" s="40" t="n">
        <v>7502161.55</v>
      </c>
    </row>
    <row r="158" customFormat="false" ht="15" hidden="false" customHeight="false" outlineLevel="0" collapsed="false">
      <c r="A158" s="3" t="s">
        <v>34</v>
      </c>
      <c r="B158" s="3" t="s">
        <v>172</v>
      </c>
      <c r="C158" s="3" t="n">
        <v>3</v>
      </c>
      <c r="D158" s="3" t="s">
        <v>168</v>
      </c>
      <c r="E158" s="3" t="s">
        <v>40</v>
      </c>
      <c r="F158" s="3" t="s">
        <v>42</v>
      </c>
      <c r="G158" s="3" t="s">
        <v>40</v>
      </c>
      <c r="H158" s="40" t="n">
        <v>6903533.66</v>
      </c>
    </row>
    <row r="159" customFormat="false" ht="15" hidden="false" customHeight="false" outlineLevel="0" collapsed="false">
      <c r="A159" s="3" t="s">
        <v>34</v>
      </c>
      <c r="B159" s="3" t="s">
        <v>172</v>
      </c>
      <c r="C159" s="3" t="n">
        <v>3</v>
      </c>
      <c r="D159" s="3" t="s">
        <v>168</v>
      </c>
      <c r="E159" s="3" t="s">
        <v>40</v>
      </c>
      <c r="F159" s="3" t="s">
        <v>43</v>
      </c>
      <c r="G159" s="3" t="s">
        <v>40</v>
      </c>
      <c r="H159" s="40" t="n">
        <v>680704.67</v>
      </c>
    </row>
    <row r="160" customFormat="false" ht="15" hidden="false" customHeight="false" outlineLevel="0" collapsed="false">
      <c r="A160" s="3" t="s">
        <v>34</v>
      </c>
      <c r="B160" s="3" t="s">
        <v>172</v>
      </c>
      <c r="C160" s="3" t="n">
        <v>3</v>
      </c>
      <c r="D160" s="3" t="s">
        <v>168</v>
      </c>
      <c r="E160" s="3" t="s">
        <v>40</v>
      </c>
      <c r="F160" s="3" t="s">
        <v>44</v>
      </c>
      <c r="G160" s="3" t="s">
        <v>40</v>
      </c>
      <c r="H160" s="40" t="n">
        <v>455631.71</v>
      </c>
    </row>
    <row r="161" customFormat="false" ht="15" hidden="false" customHeight="false" outlineLevel="0" collapsed="false">
      <c r="A161" s="3" t="s">
        <v>34</v>
      </c>
      <c r="B161" s="3" t="s">
        <v>172</v>
      </c>
      <c r="C161" s="3" t="n">
        <v>3</v>
      </c>
      <c r="D161" s="3" t="s">
        <v>168</v>
      </c>
      <c r="E161" s="3" t="s">
        <v>40</v>
      </c>
      <c r="F161" s="3" t="s">
        <v>45</v>
      </c>
      <c r="G161" s="3" t="s">
        <v>40</v>
      </c>
      <c r="H161" s="40" t="n">
        <v>1220296.48</v>
      </c>
    </row>
    <row r="162" customFormat="false" ht="15" hidden="false" customHeight="false" outlineLevel="0" collapsed="false">
      <c r="A162" s="3" t="s">
        <v>34</v>
      </c>
      <c r="B162" s="3" t="s">
        <v>172</v>
      </c>
      <c r="C162" s="3" t="n">
        <v>3</v>
      </c>
      <c r="D162" s="3" t="s">
        <v>168</v>
      </c>
      <c r="E162" s="3" t="s">
        <v>40</v>
      </c>
      <c r="F162" s="3" t="s">
        <v>46</v>
      </c>
      <c r="G162" s="3" t="s">
        <v>40</v>
      </c>
      <c r="H162" s="40" t="n">
        <v>1688775</v>
      </c>
    </row>
    <row r="163" customFormat="false" ht="15" hidden="false" customHeight="false" outlineLevel="0" collapsed="false">
      <c r="A163" s="3" t="s">
        <v>34</v>
      </c>
      <c r="B163" s="3" t="s">
        <v>172</v>
      </c>
      <c r="C163" s="3" t="n">
        <v>3</v>
      </c>
      <c r="D163" s="3" t="s">
        <v>168</v>
      </c>
      <c r="E163" s="3" t="s">
        <v>169</v>
      </c>
      <c r="F163" s="3" t="s">
        <v>49</v>
      </c>
      <c r="G163" s="3" t="s">
        <v>50</v>
      </c>
      <c r="H163" s="40" t="n">
        <v>8930074.28</v>
      </c>
    </row>
    <row r="164" customFormat="false" ht="15" hidden="false" customHeight="false" outlineLevel="0" collapsed="false">
      <c r="A164" s="3" t="s">
        <v>34</v>
      </c>
      <c r="B164" s="3" t="s">
        <v>172</v>
      </c>
      <c r="C164" s="3" t="n">
        <v>3</v>
      </c>
      <c r="D164" s="3" t="s">
        <v>168</v>
      </c>
      <c r="E164" s="3" t="s">
        <v>169</v>
      </c>
      <c r="F164" s="3" t="s">
        <v>51</v>
      </c>
      <c r="G164" s="3" t="s">
        <v>50</v>
      </c>
      <c r="H164" s="40" t="n">
        <v>606099.66</v>
      </c>
    </row>
    <row r="165" customFormat="false" ht="15" hidden="false" customHeight="false" outlineLevel="0" collapsed="false">
      <c r="A165" s="3" t="s">
        <v>34</v>
      </c>
      <c r="B165" s="3" t="s">
        <v>172</v>
      </c>
      <c r="C165" s="3" t="n">
        <v>3</v>
      </c>
      <c r="D165" s="3" t="s">
        <v>168</v>
      </c>
      <c r="E165" s="3" t="s">
        <v>169</v>
      </c>
      <c r="F165" s="3" t="s">
        <v>52</v>
      </c>
      <c r="G165" s="3" t="s">
        <v>50</v>
      </c>
      <c r="H165" s="40" t="n">
        <v>328229.73</v>
      </c>
    </row>
    <row r="166" customFormat="false" ht="15" hidden="false" customHeight="false" outlineLevel="0" collapsed="false">
      <c r="A166" s="3" t="s">
        <v>34</v>
      </c>
      <c r="B166" s="3" t="s">
        <v>172</v>
      </c>
      <c r="C166" s="3" t="n">
        <v>3</v>
      </c>
      <c r="D166" s="3" t="s">
        <v>71</v>
      </c>
      <c r="E166" s="3" t="s">
        <v>170</v>
      </c>
      <c r="F166" s="3" t="s">
        <v>57</v>
      </c>
      <c r="G166" s="3" t="s">
        <v>50</v>
      </c>
      <c r="H166" s="40" t="n">
        <v>1724940.03</v>
      </c>
    </row>
    <row r="167" customFormat="false" ht="15" hidden="false" customHeight="false" outlineLevel="0" collapsed="false">
      <c r="A167" s="3" t="s">
        <v>34</v>
      </c>
      <c r="B167" s="3" t="s">
        <v>172</v>
      </c>
      <c r="C167" s="3" t="n">
        <v>3</v>
      </c>
      <c r="D167" s="3" t="s">
        <v>71</v>
      </c>
      <c r="E167" s="3" t="s">
        <v>170</v>
      </c>
      <c r="F167" s="3" t="s">
        <v>58</v>
      </c>
      <c r="G167" s="3" t="s">
        <v>50</v>
      </c>
      <c r="H167" s="40" t="n">
        <v>93766.66</v>
      </c>
    </row>
    <row r="168" customFormat="false" ht="15" hidden="false" customHeight="false" outlineLevel="0" collapsed="false">
      <c r="A168" s="3" t="s">
        <v>34</v>
      </c>
      <c r="B168" s="3" t="s">
        <v>172</v>
      </c>
      <c r="C168" s="3" t="n">
        <v>3</v>
      </c>
      <c r="D168" s="3" t="s">
        <v>71</v>
      </c>
      <c r="E168" s="3" t="s">
        <v>170</v>
      </c>
      <c r="F168" s="3" t="s">
        <v>59</v>
      </c>
      <c r="G168" s="3" t="s">
        <v>50</v>
      </c>
      <c r="H168" s="40" t="n">
        <v>409237.1</v>
      </c>
    </row>
    <row r="169" customFormat="false" ht="15" hidden="false" customHeight="false" outlineLevel="0" collapsed="false">
      <c r="A169" s="3" t="s">
        <v>34</v>
      </c>
      <c r="B169" s="3" t="s">
        <v>172</v>
      </c>
      <c r="C169" s="3" t="n">
        <v>3</v>
      </c>
      <c r="D169" s="3" t="s">
        <v>71</v>
      </c>
      <c r="E169" s="3" t="s">
        <v>170</v>
      </c>
      <c r="F169" s="3" t="s">
        <v>61</v>
      </c>
      <c r="G169" s="3" t="s">
        <v>50</v>
      </c>
      <c r="H169" s="40" t="n">
        <v>13357.73</v>
      </c>
    </row>
    <row r="170" customFormat="false" ht="15" hidden="false" customHeight="false" outlineLevel="0" collapsed="false">
      <c r="A170" s="3" t="s">
        <v>34</v>
      </c>
      <c r="B170" s="3" t="s">
        <v>172</v>
      </c>
      <c r="C170" s="3" t="n">
        <v>3</v>
      </c>
      <c r="D170" s="3" t="s">
        <v>73</v>
      </c>
      <c r="E170" s="3" t="s">
        <v>170</v>
      </c>
      <c r="F170" s="3" t="s">
        <v>57</v>
      </c>
      <c r="G170" s="3" t="s">
        <v>50</v>
      </c>
      <c r="H170" s="40" t="n">
        <v>416640.36</v>
      </c>
    </row>
    <row r="171" customFormat="false" ht="15" hidden="false" customHeight="false" outlineLevel="0" collapsed="false">
      <c r="A171" s="3" t="s">
        <v>34</v>
      </c>
      <c r="B171" s="3" t="s">
        <v>172</v>
      </c>
      <c r="C171" s="3" t="n">
        <v>3</v>
      </c>
      <c r="D171" s="3" t="s">
        <v>73</v>
      </c>
      <c r="E171" s="3" t="s">
        <v>170</v>
      </c>
      <c r="F171" s="3" t="s">
        <v>59</v>
      </c>
      <c r="G171" s="3" t="s">
        <v>50</v>
      </c>
      <c r="H171" s="40" t="n">
        <v>41603.81</v>
      </c>
    </row>
    <row r="172" customFormat="false" ht="15" hidden="false" customHeight="false" outlineLevel="0" collapsed="false">
      <c r="A172" s="3" t="s">
        <v>34</v>
      </c>
      <c r="B172" s="3" t="s">
        <v>172</v>
      </c>
      <c r="C172" s="3" t="n">
        <v>3</v>
      </c>
      <c r="D172" s="3" t="s">
        <v>73</v>
      </c>
      <c r="E172" s="3" t="s">
        <v>170</v>
      </c>
      <c r="F172" s="3" t="s">
        <v>61</v>
      </c>
      <c r="G172" s="3" t="s">
        <v>50</v>
      </c>
      <c r="H172" s="40" t="n">
        <v>7508.54</v>
      </c>
    </row>
    <row r="173" customFormat="false" ht="15" hidden="false" customHeight="false" outlineLevel="0" collapsed="false">
      <c r="A173" s="3" t="s">
        <v>34</v>
      </c>
      <c r="B173" s="3" t="s">
        <v>172</v>
      </c>
      <c r="C173" s="3" t="n">
        <v>3</v>
      </c>
      <c r="D173" s="3" t="s">
        <v>75</v>
      </c>
      <c r="E173" s="3" t="s">
        <v>170</v>
      </c>
      <c r="F173" s="3" t="s">
        <v>57</v>
      </c>
      <c r="G173" s="3" t="s">
        <v>50</v>
      </c>
      <c r="H173" s="40" t="n">
        <v>725430.69</v>
      </c>
    </row>
    <row r="174" customFormat="false" ht="15" hidden="false" customHeight="false" outlineLevel="0" collapsed="false">
      <c r="A174" s="3" t="s">
        <v>34</v>
      </c>
      <c r="B174" s="3" t="s">
        <v>172</v>
      </c>
      <c r="C174" s="3" t="n">
        <v>3</v>
      </c>
      <c r="D174" s="3" t="s">
        <v>75</v>
      </c>
      <c r="E174" s="3" t="s">
        <v>170</v>
      </c>
      <c r="F174" s="3" t="s">
        <v>60</v>
      </c>
      <c r="G174" s="3" t="s">
        <v>50</v>
      </c>
      <c r="H174" s="40" t="n">
        <v>354147.47</v>
      </c>
    </row>
    <row r="175" customFormat="false" ht="15" hidden="false" customHeight="false" outlineLevel="0" collapsed="false">
      <c r="A175" s="3" t="s">
        <v>34</v>
      </c>
      <c r="B175" s="3" t="s">
        <v>172</v>
      </c>
      <c r="C175" s="3" t="n">
        <v>3</v>
      </c>
      <c r="D175" s="3" t="s">
        <v>75</v>
      </c>
      <c r="E175" s="3" t="s">
        <v>170</v>
      </c>
      <c r="F175" s="3" t="s">
        <v>61</v>
      </c>
      <c r="G175" s="3" t="s">
        <v>50</v>
      </c>
      <c r="H175" s="40" t="n">
        <v>61616.36</v>
      </c>
    </row>
    <row r="176" customFormat="false" ht="15" hidden="false" customHeight="false" outlineLevel="0" collapsed="false">
      <c r="A176" s="3" t="s">
        <v>34</v>
      </c>
      <c r="B176" s="3" t="s">
        <v>172</v>
      </c>
      <c r="C176" s="3" t="n">
        <v>3</v>
      </c>
      <c r="D176" s="3" t="s">
        <v>75</v>
      </c>
      <c r="E176" s="3" t="s">
        <v>170</v>
      </c>
      <c r="F176" s="3" t="s">
        <v>59</v>
      </c>
      <c r="G176" s="3" t="s">
        <v>50</v>
      </c>
      <c r="H176" s="40" t="n">
        <v>35105.09</v>
      </c>
    </row>
    <row r="177" customFormat="false" ht="15" hidden="false" customHeight="false" outlineLevel="0" collapsed="false">
      <c r="A177" s="3" t="s">
        <v>34</v>
      </c>
      <c r="B177" s="3" t="s">
        <v>172</v>
      </c>
      <c r="C177" s="3" t="n">
        <v>3</v>
      </c>
      <c r="D177" s="3" t="s">
        <v>77</v>
      </c>
      <c r="E177" s="3" t="s">
        <v>170</v>
      </c>
      <c r="F177" s="3" t="s">
        <v>57</v>
      </c>
      <c r="G177" s="3" t="s">
        <v>50</v>
      </c>
      <c r="H177" s="40" t="n">
        <v>383475.28</v>
      </c>
    </row>
    <row r="178" customFormat="false" ht="15" hidden="false" customHeight="false" outlineLevel="0" collapsed="false">
      <c r="A178" s="3" t="s">
        <v>34</v>
      </c>
      <c r="B178" s="3" t="s">
        <v>172</v>
      </c>
      <c r="C178" s="3" t="n">
        <v>3</v>
      </c>
      <c r="D178" s="3" t="s">
        <v>77</v>
      </c>
      <c r="E178" s="3" t="s">
        <v>170</v>
      </c>
      <c r="F178" s="3" t="s">
        <v>59</v>
      </c>
      <c r="G178" s="3" t="s">
        <v>50</v>
      </c>
      <c r="H178" s="40" t="n">
        <v>54370.53</v>
      </c>
    </row>
    <row r="179" customFormat="false" ht="15" hidden="false" customHeight="false" outlineLevel="0" collapsed="false">
      <c r="A179" s="3" t="s">
        <v>34</v>
      </c>
      <c r="B179" s="3" t="s">
        <v>172</v>
      </c>
      <c r="C179" s="3" t="n">
        <v>3</v>
      </c>
      <c r="D179" s="3" t="s">
        <v>77</v>
      </c>
      <c r="E179" s="3" t="s">
        <v>170</v>
      </c>
      <c r="F179" s="3" t="s">
        <v>58</v>
      </c>
      <c r="G179" s="3" t="s">
        <v>50</v>
      </c>
      <c r="H179" s="40" t="n">
        <v>41177.69</v>
      </c>
    </row>
    <row r="180" customFormat="false" ht="15" hidden="false" customHeight="false" outlineLevel="0" collapsed="false">
      <c r="A180" s="3" t="s">
        <v>34</v>
      </c>
      <c r="B180" s="3" t="s">
        <v>172</v>
      </c>
      <c r="C180" s="3" t="n">
        <v>3</v>
      </c>
      <c r="D180" s="3" t="s">
        <v>79</v>
      </c>
      <c r="E180" s="3" t="s">
        <v>170</v>
      </c>
      <c r="F180" s="3" t="s">
        <v>57</v>
      </c>
      <c r="G180" s="3" t="s">
        <v>50</v>
      </c>
      <c r="H180" s="40" t="n">
        <v>374684.13</v>
      </c>
    </row>
    <row r="181" customFormat="false" ht="15" hidden="false" customHeight="false" outlineLevel="0" collapsed="false">
      <c r="A181" s="3" t="s">
        <v>34</v>
      </c>
      <c r="B181" s="3" t="s">
        <v>172</v>
      </c>
      <c r="C181" s="3" t="n">
        <v>3</v>
      </c>
      <c r="D181" s="3" t="s">
        <v>79</v>
      </c>
      <c r="E181" s="3" t="s">
        <v>170</v>
      </c>
      <c r="F181" s="3" t="s">
        <v>59</v>
      </c>
      <c r="G181" s="3" t="s">
        <v>50</v>
      </c>
      <c r="H181" s="40" t="n">
        <v>69110.67</v>
      </c>
    </row>
    <row r="182" customFormat="false" ht="15" hidden="false" customHeight="false" outlineLevel="0" collapsed="false">
      <c r="A182" s="3" t="s">
        <v>34</v>
      </c>
      <c r="B182" s="3" t="s">
        <v>172</v>
      </c>
      <c r="C182" s="3" t="n">
        <v>3</v>
      </c>
      <c r="D182" s="3" t="s">
        <v>79</v>
      </c>
      <c r="E182" s="3" t="s">
        <v>170</v>
      </c>
      <c r="F182" s="3" t="s">
        <v>62</v>
      </c>
      <c r="G182" s="3" t="s">
        <v>50</v>
      </c>
      <c r="H182" s="40" t="n">
        <v>44260.96</v>
      </c>
    </row>
    <row r="183" customFormat="false" ht="15" hidden="false" customHeight="false" outlineLevel="0" collapsed="false">
      <c r="A183" s="3" t="s">
        <v>34</v>
      </c>
      <c r="B183" s="3" t="s">
        <v>172</v>
      </c>
      <c r="C183" s="3" t="n">
        <v>3</v>
      </c>
      <c r="D183" s="3" t="s">
        <v>81</v>
      </c>
      <c r="E183" s="3" t="s">
        <v>170</v>
      </c>
      <c r="F183" s="3" t="s">
        <v>57</v>
      </c>
      <c r="G183" s="3" t="s">
        <v>50</v>
      </c>
      <c r="H183" s="40" t="n">
        <v>428639.45</v>
      </c>
    </row>
    <row r="184" customFormat="false" ht="15" hidden="false" customHeight="false" outlineLevel="0" collapsed="false">
      <c r="A184" s="3" t="s">
        <v>34</v>
      </c>
      <c r="B184" s="3" t="s">
        <v>172</v>
      </c>
      <c r="C184" s="3" t="n">
        <v>3</v>
      </c>
      <c r="D184" s="3" t="s">
        <v>81</v>
      </c>
      <c r="E184" s="3" t="s">
        <v>170</v>
      </c>
      <c r="F184" s="3" t="s">
        <v>62</v>
      </c>
      <c r="G184" s="3" t="s">
        <v>50</v>
      </c>
      <c r="H184" s="40" t="n">
        <v>123067.15</v>
      </c>
    </row>
    <row r="185" customFormat="false" ht="15" hidden="false" customHeight="false" outlineLevel="0" collapsed="false">
      <c r="A185" s="3" t="s">
        <v>34</v>
      </c>
      <c r="B185" s="3" t="s">
        <v>172</v>
      </c>
      <c r="C185" s="3" t="n">
        <v>3</v>
      </c>
      <c r="D185" s="3" t="s">
        <v>81</v>
      </c>
      <c r="E185" s="3" t="s">
        <v>170</v>
      </c>
      <c r="F185" s="3" t="s">
        <v>63</v>
      </c>
      <c r="G185" s="3" t="s">
        <v>50</v>
      </c>
      <c r="H185" s="40" t="n">
        <v>262626.87</v>
      </c>
    </row>
    <row r="186" customFormat="false" ht="15" hidden="false" customHeight="false" outlineLevel="0" collapsed="false">
      <c r="A186" s="3" t="s">
        <v>34</v>
      </c>
      <c r="B186" s="3" t="s">
        <v>172</v>
      </c>
      <c r="C186" s="3" t="n">
        <v>3</v>
      </c>
      <c r="D186" s="3" t="s">
        <v>81</v>
      </c>
      <c r="E186" s="3" t="s">
        <v>170</v>
      </c>
      <c r="F186" s="3" t="s">
        <v>59</v>
      </c>
      <c r="G186" s="3" t="s">
        <v>50</v>
      </c>
      <c r="H186" s="40" t="n">
        <v>30248.82</v>
      </c>
    </row>
    <row r="187" customFormat="false" ht="15" hidden="false" customHeight="false" outlineLevel="0" collapsed="false">
      <c r="A187" s="3" t="s">
        <v>34</v>
      </c>
      <c r="B187" s="3" t="s">
        <v>172</v>
      </c>
      <c r="C187" s="3" t="n">
        <v>3</v>
      </c>
      <c r="D187" s="3" t="s">
        <v>81</v>
      </c>
      <c r="E187" s="3" t="s">
        <v>170</v>
      </c>
      <c r="F187" s="3" t="s">
        <v>61</v>
      </c>
      <c r="G187" s="3" t="s">
        <v>50</v>
      </c>
      <c r="H187" s="40" t="n">
        <v>9851.84</v>
      </c>
    </row>
    <row r="188" customFormat="false" ht="15" hidden="false" customHeight="false" outlineLevel="0" collapsed="false">
      <c r="A188" s="3" t="s">
        <v>35</v>
      </c>
      <c r="B188" s="3" t="s">
        <v>173</v>
      </c>
      <c r="C188" s="3" t="n">
        <v>4</v>
      </c>
      <c r="D188" s="3" t="s">
        <v>168</v>
      </c>
      <c r="E188" s="3" t="s">
        <v>40</v>
      </c>
      <c r="F188" s="3" t="s">
        <v>41</v>
      </c>
      <c r="G188" s="3" t="s">
        <v>40</v>
      </c>
      <c r="H188" s="40" t="n">
        <v>8049153</v>
      </c>
    </row>
    <row r="189" customFormat="false" ht="15" hidden="false" customHeight="false" outlineLevel="0" collapsed="false">
      <c r="A189" s="3" t="s">
        <v>35</v>
      </c>
      <c r="B189" s="3" t="s">
        <v>173</v>
      </c>
      <c r="C189" s="3" t="n">
        <v>4</v>
      </c>
      <c r="D189" s="3" t="s">
        <v>168</v>
      </c>
      <c r="E189" s="3" t="s">
        <v>40</v>
      </c>
      <c r="F189" s="3" t="s">
        <v>42</v>
      </c>
      <c r="G189" s="3" t="s">
        <v>40</v>
      </c>
      <c r="H189" s="40" t="n">
        <v>7270087.5</v>
      </c>
    </row>
    <row r="190" customFormat="false" ht="15" hidden="false" customHeight="false" outlineLevel="0" collapsed="false">
      <c r="A190" s="3" t="s">
        <v>35</v>
      </c>
      <c r="B190" s="3" t="s">
        <v>173</v>
      </c>
      <c r="C190" s="3" t="n">
        <v>4</v>
      </c>
      <c r="D190" s="3" t="s">
        <v>168</v>
      </c>
      <c r="E190" s="3" t="s">
        <v>40</v>
      </c>
      <c r="F190" s="3" t="s">
        <v>43</v>
      </c>
      <c r="G190" s="3" t="s">
        <v>40</v>
      </c>
      <c r="H190" s="40" t="n">
        <v>716319</v>
      </c>
    </row>
    <row r="191" customFormat="false" ht="15" hidden="false" customHeight="false" outlineLevel="0" collapsed="false">
      <c r="A191" s="3" t="s">
        <v>35</v>
      </c>
      <c r="B191" s="3" t="s">
        <v>173</v>
      </c>
      <c r="C191" s="3" t="n">
        <v>4</v>
      </c>
      <c r="D191" s="3" t="s">
        <v>168</v>
      </c>
      <c r="E191" s="3" t="s">
        <v>40</v>
      </c>
      <c r="F191" s="3" t="s">
        <v>44</v>
      </c>
      <c r="G191" s="3" t="s">
        <v>40</v>
      </c>
      <c r="H191" s="40" t="n">
        <v>437220</v>
      </c>
    </row>
    <row r="192" customFormat="false" ht="15" hidden="false" customHeight="false" outlineLevel="0" collapsed="false">
      <c r="A192" s="3" t="s">
        <v>35</v>
      </c>
      <c r="B192" s="3" t="s">
        <v>173</v>
      </c>
      <c r="C192" s="3" t="n">
        <v>4</v>
      </c>
      <c r="D192" s="3" t="s">
        <v>168</v>
      </c>
      <c r="E192" s="3" t="s">
        <v>40</v>
      </c>
      <c r="F192" s="3" t="s">
        <v>45</v>
      </c>
      <c r="G192" s="3" t="s">
        <v>40</v>
      </c>
      <c r="H192" s="40" t="n">
        <v>1236361.2</v>
      </c>
    </row>
    <row r="193" customFormat="false" ht="15" hidden="false" customHeight="false" outlineLevel="0" collapsed="false">
      <c r="A193" s="3" t="s">
        <v>35</v>
      </c>
      <c r="B193" s="3" t="s">
        <v>173</v>
      </c>
      <c r="C193" s="3" t="n">
        <v>4</v>
      </c>
      <c r="D193" s="3" t="s">
        <v>168</v>
      </c>
      <c r="E193" s="3" t="s">
        <v>40</v>
      </c>
      <c r="F193" s="3" t="s">
        <v>46</v>
      </c>
      <c r="G193" s="3" t="s">
        <v>40</v>
      </c>
      <c r="H193" s="40" t="n">
        <v>1593750</v>
      </c>
    </row>
    <row r="194" customFormat="false" ht="15" hidden="false" customHeight="false" outlineLevel="0" collapsed="false">
      <c r="A194" s="3" t="s">
        <v>35</v>
      </c>
      <c r="B194" s="3" t="s">
        <v>173</v>
      </c>
      <c r="C194" s="3" t="n">
        <v>4</v>
      </c>
      <c r="D194" s="3" t="s">
        <v>168</v>
      </c>
      <c r="E194" s="3" t="s">
        <v>169</v>
      </c>
      <c r="F194" s="3" t="s">
        <v>49</v>
      </c>
      <c r="G194" s="3" t="s">
        <v>50</v>
      </c>
      <c r="H194" s="40" t="n">
        <v>9499312</v>
      </c>
    </row>
    <row r="195" customFormat="false" ht="15" hidden="false" customHeight="false" outlineLevel="0" collapsed="false">
      <c r="A195" s="3" t="s">
        <v>35</v>
      </c>
      <c r="B195" s="3" t="s">
        <v>173</v>
      </c>
      <c r="C195" s="3" t="n">
        <v>4</v>
      </c>
      <c r="D195" s="3" t="s">
        <v>168</v>
      </c>
      <c r="E195" s="3" t="s">
        <v>169</v>
      </c>
      <c r="F195" s="3" t="s">
        <v>51</v>
      </c>
      <c r="G195" s="3" t="s">
        <v>50</v>
      </c>
      <c r="H195" s="40" t="n">
        <v>642860.8</v>
      </c>
    </row>
    <row r="196" customFormat="false" ht="15" hidden="false" customHeight="false" outlineLevel="0" collapsed="false">
      <c r="A196" s="3" t="s">
        <v>35</v>
      </c>
      <c r="B196" s="3" t="s">
        <v>173</v>
      </c>
      <c r="C196" s="3" t="n">
        <v>4</v>
      </c>
      <c r="D196" s="3" t="s">
        <v>168</v>
      </c>
      <c r="E196" s="3" t="s">
        <v>169</v>
      </c>
      <c r="F196" s="3" t="s">
        <v>52</v>
      </c>
      <c r="G196" s="3" t="s">
        <v>50</v>
      </c>
      <c r="H196" s="40" t="n">
        <v>360403.2</v>
      </c>
    </row>
    <row r="197" customFormat="false" ht="15" hidden="false" customHeight="false" outlineLevel="0" collapsed="false">
      <c r="A197" s="3" t="s">
        <v>35</v>
      </c>
      <c r="B197" s="3" t="s">
        <v>173</v>
      </c>
      <c r="C197" s="3" t="n">
        <v>4</v>
      </c>
      <c r="D197" s="3" t="s">
        <v>71</v>
      </c>
      <c r="E197" s="3" t="s">
        <v>170</v>
      </c>
      <c r="F197" s="3" t="s">
        <v>57</v>
      </c>
      <c r="G197" s="3" t="s">
        <v>50</v>
      </c>
      <c r="H197" s="40" t="n">
        <v>1750000</v>
      </c>
    </row>
    <row r="198" customFormat="false" ht="15" hidden="false" customHeight="false" outlineLevel="0" collapsed="false">
      <c r="A198" s="3" t="s">
        <v>35</v>
      </c>
      <c r="B198" s="3" t="s">
        <v>173</v>
      </c>
      <c r="C198" s="3" t="n">
        <v>4</v>
      </c>
      <c r="D198" s="3" t="s">
        <v>71</v>
      </c>
      <c r="E198" s="3" t="s">
        <v>170</v>
      </c>
      <c r="F198" s="3" t="s">
        <v>58</v>
      </c>
      <c r="G198" s="3" t="s">
        <v>50</v>
      </c>
      <c r="H198" s="40" t="n">
        <v>90000</v>
      </c>
    </row>
    <row r="199" customFormat="false" ht="15" hidden="false" customHeight="false" outlineLevel="0" collapsed="false">
      <c r="A199" s="3" t="s">
        <v>35</v>
      </c>
      <c r="B199" s="3" t="s">
        <v>173</v>
      </c>
      <c r="C199" s="3" t="n">
        <v>4</v>
      </c>
      <c r="D199" s="3" t="s">
        <v>71</v>
      </c>
      <c r="E199" s="3" t="s">
        <v>170</v>
      </c>
      <c r="F199" s="3" t="s">
        <v>59</v>
      </c>
      <c r="G199" s="3" t="s">
        <v>50</v>
      </c>
      <c r="H199" s="40" t="n">
        <v>420000</v>
      </c>
    </row>
    <row r="200" customFormat="false" ht="15" hidden="false" customHeight="false" outlineLevel="0" collapsed="false">
      <c r="A200" s="3" t="s">
        <v>35</v>
      </c>
      <c r="B200" s="3" t="s">
        <v>173</v>
      </c>
      <c r="C200" s="3" t="n">
        <v>4</v>
      </c>
      <c r="D200" s="3" t="s">
        <v>71</v>
      </c>
      <c r="E200" s="3" t="s">
        <v>170</v>
      </c>
      <c r="F200" s="3" t="s">
        <v>61</v>
      </c>
      <c r="G200" s="3" t="s">
        <v>50</v>
      </c>
      <c r="H200" s="40" t="n">
        <v>15000</v>
      </c>
    </row>
    <row r="201" customFormat="false" ht="15" hidden="false" customHeight="false" outlineLevel="0" collapsed="false">
      <c r="A201" s="3" t="s">
        <v>35</v>
      </c>
      <c r="B201" s="3" t="s">
        <v>173</v>
      </c>
      <c r="C201" s="3" t="n">
        <v>4</v>
      </c>
      <c r="D201" s="3" t="s">
        <v>73</v>
      </c>
      <c r="E201" s="3" t="s">
        <v>170</v>
      </c>
      <c r="F201" s="3" t="s">
        <v>57</v>
      </c>
      <c r="G201" s="3" t="s">
        <v>50</v>
      </c>
      <c r="H201" s="40" t="n">
        <v>412500</v>
      </c>
    </row>
    <row r="202" customFormat="false" ht="15" hidden="false" customHeight="false" outlineLevel="0" collapsed="false">
      <c r="A202" s="3" t="s">
        <v>35</v>
      </c>
      <c r="B202" s="3" t="s">
        <v>173</v>
      </c>
      <c r="C202" s="3" t="n">
        <v>4</v>
      </c>
      <c r="D202" s="3" t="s">
        <v>73</v>
      </c>
      <c r="E202" s="3" t="s">
        <v>170</v>
      </c>
      <c r="F202" s="3" t="s">
        <v>59</v>
      </c>
      <c r="G202" s="3" t="s">
        <v>50</v>
      </c>
      <c r="H202" s="40" t="n">
        <v>40000</v>
      </c>
    </row>
    <row r="203" customFormat="false" ht="15" hidden="false" customHeight="false" outlineLevel="0" collapsed="false">
      <c r="A203" s="3" t="s">
        <v>35</v>
      </c>
      <c r="B203" s="3" t="s">
        <v>173</v>
      </c>
      <c r="C203" s="3" t="n">
        <v>4</v>
      </c>
      <c r="D203" s="3" t="s">
        <v>73</v>
      </c>
      <c r="E203" s="3" t="s">
        <v>170</v>
      </c>
      <c r="F203" s="3" t="s">
        <v>61</v>
      </c>
      <c r="G203" s="3" t="s">
        <v>50</v>
      </c>
      <c r="H203" s="40" t="n">
        <v>8000</v>
      </c>
    </row>
    <row r="204" customFormat="false" ht="15" hidden="false" customHeight="false" outlineLevel="0" collapsed="false">
      <c r="A204" s="3" t="s">
        <v>35</v>
      </c>
      <c r="B204" s="3" t="s">
        <v>173</v>
      </c>
      <c r="C204" s="3" t="n">
        <v>4</v>
      </c>
      <c r="D204" s="3" t="s">
        <v>75</v>
      </c>
      <c r="E204" s="3" t="s">
        <v>170</v>
      </c>
      <c r="F204" s="3" t="s">
        <v>57</v>
      </c>
      <c r="G204" s="3" t="s">
        <v>50</v>
      </c>
      <c r="H204" s="40" t="n">
        <v>741000</v>
      </c>
    </row>
    <row r="205" customFormat="false" ht="15" hidden="false" customHeight="false" outlineLevel="0" collapsed="false">
      <c r="A205" s="3" t="s">
        <v>35</v>
      </c>
      <c r="B205" s="3" t="s">
        <v>173</v>
      </c>
      <c r="C205" s="3" t="n">
        <v>4</v>
      </c>
      <c r="D205" s="3" t="s">
        <v>75</v>
      </c>
      <c r="E205" s="3" t="s">
        <v>170</v>
      </c>
      <c r="F205" s="3" t="s">
        <v>60</v>
      </c>
      <c r="G205" s="3" t="s">
        <v>50</v>
      </c>
      <c r="H205" s="40" t="n">
        <v>350000</v>
      </c>
    </row>
    <row r="206" customFormat="false" ht="15" hidden="false" customHeight="false" outlineLevel="0" collapsed="false">
      <c r="A206" s="3" t="s">
        <v>35</v>
      </c>
      <c r="B206" s="3" t="s">
        <v>173</v>
      </c>
      <c r="C206" s="3" t="n">
        <v>4</v>
      </c>
      <c r="D206" s="3" t="s">
        <v>75</v>
      </c>
      <c r="E206" s="3" t="s">
        <v>170</v>
      </c>
      <c r="F206" s="3" t="s">
        <v>61</v>
      </c>
      <c r="G206" s="3" t="s">
        <v>50</v>
      </c>
      <c r="H206" s="40" t="n">
        <v>60000</v>
      </c>
    </row>
    <row r="207" customFormat="false" ht="15" hidden="false" customHeight="false" outlineLevel="0" collapsed="false">
      <c r="A207" s="3" t="s">
        <v>35</v>
      </c>
      <c r="B207" s="3" t="s">
        <v>173</v>
      </c>
      <c r="C207" s="3" t="n">
        <v>4</v>
      </c>
      <c r="D207" s="3" t="s">
        <v>75</v>
      </c>
      <c r="E207" s="3" t="s">
        <v>170</v>
      </c>
      <c r="F207" s="3" t="s">
        <v>59</v>
      </c>
      <c r="G207" s="3" t="s">
        <v>50</v>
      </c>
      <c r="H207" s="40" t="n">
        <v>35000</v>
      </c>
    </row>
    <row r="208" customFormat="false" ht="15" hidden="false" customHeight="false" outlineLevel="0" collapsed="false">
      <c r="A208" s="3" t="s">
        <v>35</v>
      </c>
      <c r="B208" s="3" t="s">
        <v>173</v>
      </c>
      <c r="C208" s="3" t="n">
        <v>4</v>
      </c>
      <c r="D208" s="3" t="s">
        <v>77</v>
      </c>
      <c r="E208" s="3" t="s">
        <v>170</v>
      </c>
      <c r="F208" s="3" t="s">
        <v>57</v>
      </c>
      <c r="G208" s="3" t="s">
        <v>50</v>
      </c>
      <c r="H208" s="40" t="n">
        <v>382500</v>
      </c>
    </row>
    <row r="209" customFormat="false" ht="15" hidden="false" customHeight="false" outlineLevel="0" collapsed="false">
      <c r="A209" s="3" t="s">
        <v>35</v>
      </c>
      <c r="B209" s="3" t="s">
        <v>173</v>
      </c>
      <c r="C209" s="3" t="n">
        <v>4</v>
      </c>
      <c r="D209" s="3" t="s">
        <v>77</v>
      </c>
      <c r="E209" s="3" t="s">
        <v>170</v>
      </c>
      <c r="F209" s="3" t="s">
        <v>59</v>
      </c>
      <c r="G209" s="3" t="s">
        <v>50</v>
      </c>
      <c r="H209" s="40" t="n">
        <v>55000</v>
      </c>
    </row>
    <row r="210" customFormat="false" ht="15" hidden="false" customHeight="false" outlineLevel="0" collapsed="false">
      <c r="A210" s="3" t="s">
        <v>35</v>
      </c>
      <c r="B210" s="3" t="s">
        <v>173</v>
      </c>
      <c r="C210" s="3" t="n">
        <v>4</v>
      </c>
      <c r="D210" s="3" t="s">
        <v>77</v>
      </c>
      <c r="E210" s="3" t="s">
        <v>170</v>
      </c>
      <c r="F210" s="3" t="s">
        <v>58</v>
      </c>
      <c r="G210" s="3" t="s">
        <v>50</v>
      </c>
      <c r="H210" s="40" t="n">
        <v>40000</v>
      </c>
    </row>
    <row r="211" customFormat="false" ht="15" hidden="false" customHeight="false" outlineLevel="0" collapsed="false">
      <c r="A211" s="3" t="s">
        <v>35</v>
      </c>
      <c r="B211" s="3" t="s">
        <v>173</v>
      </c>
      <c r="C211" s="3" t="n">
        <v>4</v>
      </c>
      <c r="D211" s="3" t="s">
        <v>79</v>
      </c>
      <c r="E211" s="3" t="s">
        <v>170</v>
      </c>
      <c r="F211" s="3" t="s">
        <v>57</v>
      </c>
      <c r="G211" s="3" t="s">
        <v>50</v>
      </c>
      <c r="H211" s="40" t="n">
        <v>387500</v>
      </c>
    </row>
    <row r="212" customFormat="false" ht="15" hidden="false" customHeight="false" outlineLevel="0" collapsed="false">
      <c r="A212" s="3" t="s">
        <v>35</v>
      </c>
      <c r="B212" s="3" t="s">
        <v>173</v>
      </c>
      <c r="C212" s="3" t="n">
        <v>4</v>
      </c>
      <c r="D212" s="3" t="s">
        <v>79</v>
      </c>
      <c r="E212" s="3" t="s">
        <v>170</v>
      </c>
      <c r="F212" s="3" t="s">
        <v>59</v>
      </c>
      <c r="G212" s="3" t="s">
        <v>50</v>
      </c>
      <c r="H212" s="40" t="n">
        <v>70000</v>
      </c>
    </row>
    <row r="213" customFormat="false" ht="15" hidden="false" customHeight="false" outlineLevel="0" collapsed="false">
      <c r="A213" s="3" t="s">
        <v>35</v>
      </c>
      <c r="B213" s="3" t="s">
        <v>173</v>
      </c>
      <c r="C213" s="3" t="n">
        <v>4</v>
      </c>
      <c r="D213" s="3" t="s">
        <v>79</v>
      </c>
      <c r="E213" s="3" t="s">
        <v>170</v>
      </c>
      <c r="F213" s="3" t="s">
        <v>62</v>
      </c>
      <c r="G213" s="3" t="s">
        <v>50</v>
      </c>
      <c r="H213" s="40" t="n">
        <v>45000</v>
      </c>
    </row>
    <row r="214" customFormat="false" ht="15" hidden="false" customHeight="false" outlineLevel="0" collapsed="false">
      <c r="A214" s="3" t="s">
        <v>35</v>
      </c>
      <c r="B214" s="3" t="s">
        <v>173</v>
      </c>
      <c r="C214" s="3" t="n">
        <v>4</v>
      </c>
      <c r="D214" s="3" t="s">
        <v>81</v>
      </c>
      <c r="E214" s="3" t="s">
        <v>170</v>
      </c>
      <c r="F214" s="3" t="s">
        <v>57</v>
      </c>
      <c r="G214" s="3" t="s">
        <v>50</v>
      </c>
      <c r="H214" s="40" t="n">
        <v>445500</v>
      </c>
    </row>
    <row r="215" customFormat="false" ht="15" hidden="false" customHeight="false" outlineLevel="0" collapsed="false">
      <c r="A215" s="3" t="s">
        <v>35</v>
      </c>
      <c r="B215" s="3" t="s">
        <v>173</v>
      </c>
      <c r="C215" s="3" t="n">
        <v>4</v>
      </c>
      <c r="D215" s="3" t="s">
        <v>81</v>
      </c>
      <c r="E215" s="3" t="s">
        <v>170</v>
      </c>
      <c r="F215" s="3" t="s">
        <v>62</v>
      </c>
      <c r="G215" s="3" t="s">
        <v>50</v>
      </c>
      <c r="H215" s="40" t="n">
        <v>120000</v>
      </c>
    </row>
    <row r="216" customFormat="false" ht="15" hidden="false" customHeight="false" outlineLevel="0" collapsed="false">
      <c r="A216" s="3" t="s">
        <v>35</v>
      </c>
      <c r="B216" s="3" t="s">
        <v>173</v>
      </c>
      <c r="C216" s="3" t="n">
        <v>4</v>
      </c>
      <c r="D216" s="3" t="s">
        <v>81</v>
      </c>
      <c r="E216" s="3" t="s">
        <v>170</v>
      </c>
      <c r="F216" s="3" t="s">
        <v>63</v>
      </c>
      <c r="G216" s="3" t="s">
        <v>50</v>
      </c>
      <c r="H216" s="40" t="n">
        <v>260000</v>
      </c>
    </row>
    <row r="217" customFormat="false" ht="15" hidden="false" customHeight="false" outlineLevel="0" collapsed="false">
      <c r="A217" s="3" t="s">
        <v>35</v>
      </c>
      <c r="B217" s="3" t="s">
        <v>173</v>
      </c>
      <c r="C217" s="3" t="n">
        <v>4</v>
      </c>
      <c r="D217" s="3" t="s">
        <v>81</v>
      </c>
      <c r="E217" s="3" t="s">
        <v>170</v>
      </c>
      <c r="F217" s="3" t="s">
        <v>59</v>
      </c>
      <c r="G217" s="3" t="s">
        <v>50</v>
      </c>
      <c r="H217" s="40" t="n">
        <v>30000</v>
      </c>
    </row>
    <row r="218" customFormat="false" ht="15" hidden="false" customHeight="false" outlineLevel="0" collapsed="false">
      <c r="A218" s="3" t="s">
        <v>35</v>
      </c>
      <c r="B218" s="3" t="s">
        <v>173</v>
      </c>
      <c r="C218" s="3" t="n">
        <v>4</v>
      </c>
      <c r="D218" s="3" t="s">
        <v>81</v>
      </c>
      <c r="E218" s="3" t="s">
        <v>170</v>
      </c>
      <c r="F218" s="3" t="s">
        <v>61</v>
      </c>
      <c r="G218" s="3" t="s">
        <v>50</v>
      </c>
      <c r="H218" s="40" t="n">
        <v>10000</v>
      </c>
    </row>
    <row r="219" customFormat="false" ht="15" hidden="false" customHeight="false" outlineLevel="0" collapsed="false">
      <c r="A219" s="3" t="s">
        <v>34</v>
      </c>
      <c r="B219" s="3" t="s">
        <v>173</v>
      </c>
      <c r="C219" s="3" t="n">
        <v>4</v>
      </c>
      <c r="D219" s="3" t="s">
        <v>168</v>
      </c>
      <c r="E219" s="3" t="s">
        <v>40</v>
      </c>
      <c r="F219" s="3" t="s">
        <v>41</v>
      </c>
      <c r="G219" s="3" t="s">
        <v>40</v>
      </c>
      <c r="H219" s="40" t="n">
        <v>7665029.37</v>
      </c>
    </row>
    <row r="220" customFormat="false" ht="15" hidden="false" customHeight="false" outlineLevel="0" collapsed="false">
      <c r="A220" s="3" t="s">
        <v>34</v>
      </c>
      <c r="B220" s="3" t="s">
        <v>173</v>
      </c>
      <c r="C220" s="3" t="n">
        <v>4</v>
      </c>
      <c r="D220" s="3" t="s">
        <v>168</v>
      </c>
      <c r="E220" s="3" t="s">
        <v>40</v>
      </c>
      <c r="F220" s="3" t="s">
        <v>42</v>
      </c>
      <c r="G220" s="3" t="s">
        <v>40</v>
      </c>
      <c r="H220" s="40" t="n">
        <v>7319409.5</v>
      </c>
    </row>
    <row r="221" customFormat="false" ht="15" hidden="false" customHeight="false" outlineLevel="0" collapsed="false">
      <c r="A221" s="3" t="s">
        <v>34</v>
      </c>
      <c r="B221" s="3" t="s">
        <v>173</v>
      </c>
      <c r="C221" s="3" t="n">
        <v>4</v>
      </c>
      <c r="D221" s="3" t="s">
        <v>168</v>
      </c>
      <c r="E221" s="3" t="s">
        <v>40</v>
      </c>
      <c r="F221" s="3" t="s">
        <v>43</v>
      </c>
      <c r="G221" s="3" t="s">
        <v>40</v>
      </c>
      <c r="H221" s="40" t="n">
        <v>732896.96</v>
      </c>
    </row>
    <row r="222" customFormat="false" ht="15" hidden="false" customHeight="false" outlineLevel="0" collapsed="false">
      <c r="A222" s="3" t="s">
        <v>34</v>
      </c>
      <c r="B222" s="3" t="s">
        <v>173</v>
      </c>
      <c r="C222" s="3" t="n">
        <v>4</v>
      </c>
      <c r="D222" s="3" t="s">
        <v>168</v>
      </c>
      <c r="E222" s="3" t="s">
        <v>40</v>
      </c>
      <c r="F222" s="3" t="s">
        <v>44</v>
      </c>
      <c r="G222" s="3" t="s">
        <v>40</v>
      </c>
      <c r="H222" s="40" t="n">
        <v>487465.56</v>
      </c>
    </row>
    <row r="223" customFormat="false" ht="15" hidden="false" customHeight="false" outlineLevel="0" collapsed="false">
      <c r="A223" s="3" t="s">
        <v>34</v>
      </c>
      <c r="B223" s="3" t="s">
        <v>173</v>
      </c>
      <c r="C223" s="3" t="n">
        <v>4</v>
      </c>
      <c r="D223" s="3" t="s">
        <v>168</v>
      </c>
      <c r="E223" s="3" t="s">
        <v>40</v>
      </c>
      <c r="F223" s="3" t="s">
        <v>45</v>
      </c>
      <c r="G223" s="3" t="s">
        <v>40</v>
      </c>
      <c r="H223" s="40" t="n">
        <v>1253424.91</v>
      </c>
    </row>
    <row r="224" customFormat="false" ht="15" hidden="false" customHeight="false" outlineLevel="0" collapsed="false">
      <c r="A224" s="3" t="s">
        <v>34</v>
      </c>
      <c r="B224" s="3" t="s">
        <v>173</v>
      </c>
      <c r="C224" s="3" t="n">
        <v>4</v>
      </c>
      <c r="D224" s="3" t="s">
        <v>168</v>
      </c>
      <c r="E224" s="3" t="s">
        <v>40</v>
      </c>
      <c r="F224" s="3" t="s">
        <v>46</v>
      </c>
      <c r="G224" s="3" t="s">
        <v>40</v>
      </c>
      <c r="H224" s="40" t="n">
        <v>1695450</v>
      </c>
    </row>
    <row r="225" customFormat="false" ht="15" hidden="false" customHeight="false" outlineLevel="0" collapsed="false">
      <c r="A225" s="3" t="s">
        <v>34</v>
      </c>
      <c r="B225" s="3" t="s">
        <v>173</v>
      </c>
      <c r="C225" s="3" t="n">
        <v>4</v>
      </c>
      <c r="D225" s="3" t="s">
        <v>168</v>
      </c>
      <c r="E225" s="3" t="s">
        <v>169</v>
      </c>
      <c r="F225" s="3" t="s">
        <v>49</v>
      </c>
      <c r="G225" s="3" t="s">
        <v>50</v>
      </c>
      <c r="H225" s="40" t="n">
        <v>9596160.95</v>
      </c>
    </row>
    <row r="226" customFormat="false" ht="15" hidden="false" customHeight="false" outlineLevel="0" collapsed="false">
      <c r="A226" s="3" t="s">
        <v>34</v>
      </c>
      <c r="B226" s="3" t="s">
        <v>173</v>
      </c>
      <c r="C226" s="3" t="n">
        <v>4</v>
      </c>
      <c r="D226" s="3" t="s">
        <v>168</v>
      </c>
      <c r="E226" s="3" t="s">
        <v>169</v>
      </c>
      <c r="F226" s="3" t="s">
        <v>51</v>
      </c>
      <c r="G226" s="3" t="s">
        <v>50</v>
      </c>
      <c r="H226" s="40" t="n">
        <v>639389.28</v>
      </c>
    </row>
    <row r="227" customFormat="false" ht="15" hidden="false" customHeight="false" outlineLevel="0" collapsed="false">
      <c r="A227" s="3" t="s">
        <v>34</v>
      </c>
      <c r="B227" s="3" t="s">
        <v>173</v>
      </c>
      <c r="C227" s="3" t="n">
        <v>4</v>
      </c>
      <c r="D227" s="3" t="s">
        <v>168</v>
      </c>
      <c r="E227" s="3" t="s">
        <v>169</v>
      </c>
      <c r="F227" s="3" t="s">
        <v>52</v>
      </c>
      <c r="G227" s="3" t="s">
        <v>50</v>
      </c>
      <c r="H227" s="40" t="n">
        <v>287693.55</v>
      </c>
    </row>
    <row r="228" customFormat="false" ht="15" hidden="false" customHeight="false" outlineLevel="0" collapsed="false">
      <c r="A228" s="3" t="s">
        <v>34</v>
      </c>
      <c r="B228" s="3" t="s">
        <v>173</v>
      </c>
      <c r="C228" s="3" t="n">
        <v>4</v>
      </c>
      <c r="D228" s="3" t="s">
        <v>71</v>
      </c>
      <c r="E228" s="3" t="s">
        <v>170</v>
      </c>
      <c r="F228" s="3" t="s">
        <v>57</v>
      </c>
      <c r="G228" s="3" t="s">
        <v>50</v>
      </c>
      <c r="H228" s="40" t="n">
        <v>1703813.34</v>
      </c>
    </row>
    <row r="229" customFormat="false" ht="15" hidden="false" customHeight="false" outlineLevel="0" collapsed="false">
      <c r="A229" s="3" t="s">
        <v>34</v>
      </c>
      <c r="B229" s="3" t="s">
        <v>173</v>
      </c>
      <c r="C229" s="3" t="n">
        <v>4</v>
      </c>
      <c r="D229" s="3" t="s">
        <v>71</v>
      </c>
      <c r="E229" s="3" t="s">
        <v>170</v>
      </c>
      <c r="F229" s="3" t="s">
        <v>58</v>
      </c>
      <c r="G229" s="3" t="s">
        <v>50</v>
      </c>
      <c r="H229" s="40" t="n">
        <v>198713.45</v>
      </c>
    </row>
    <row r="230" customFormat="false" ht="15" hidden="false" customHeight="false" outlineLevel="0" collapsed="false">
      <c r="A230" s="3" t="s">
        <v>34</v>
      </c>
      <c r="B230" s="3" t="s">
        <v>173</v>
      </c>
      <c r="C230" s="3" t="n">
        <v>4</v>
      </c>
      <c r="D230" s="3" t="s">
        <v>71</v>
      </c>
      <c r="E230" s="3" t="s">
        <v>170</v>
      </c>
      <c r="F230" s="3" t="s">
        <v>59</v>
      </c>
      <c r="G230" s="3" t="s">
        <v>50</v>
      </c>
      <c r="H230" s="40" t="n">
        <v>490883.4</v>
      </c>
    </row>
    <row r="231" customFormat="false" ht="15" hidden="false" customHeight="false" outlineLevel="0" collapsed="false">
      <c r="A231" s="3" t="s">
        <v>34</v>
      </c>
      <c r="B231" s="3" t="s">
        <v>173</v>
      </c>
      <c r="C231" s="3" t="n">
        <v>4</v>
      </c>
      <c r="D231" s="3" t="s">
        <v>71</v>
      </c>
      <c r="E231" s="3" t="s">
        <v>170</v>
      </c>
      <c r="F231" s="3" t="s">
        <v>61</v>
      </c>
      <c r="G231" s="3" t="s">
        <v>50</v>
      </c>
      <c r="H231" s="40" t="n">
        <v>15821.55</v>
      </c>
    </row>
    <row r="232" customFormat="false" ht="15" hidden="false" customHeight="false" outlineLevel="0" collapsed="false">
      <c r="A232" s="3" t="s">
        <v>34</v>
      </c>
      <c r="B232" s="3" t="s">
        <v>173</v>
      </c>
      <c r="C232" s="3" t="n">
        <v>4</v>
      </c>
      <c r="D232" s="3" t="s">
        <v>73</v>
      </c>
      <c r="E232" s="3" t="s">
        <v>170</v>
      </c>
      <c r="F232" s="3" t="s">
        <v>57</v>
      </c>
      <c r="G232" s="3" t="s">
        <v>50</v>
      </c>
      <c r="H232" s="40" t="n">
        <v>415675.18</v>
      </c>
    </row>
    <row r="233" customFormat="false" ht="15" hidden="false" customHeight="false" outlineLevel="0" collapsed="false">
      <c r="A233" s="3" t="s">
        <v>34</v>
      </c>
      <c r="B233" s="3" t="s">
        <v>173</v>
      </c>
      <c r="C233" s="3" t="n">
        <v>4</v>
      </c>
      <c r="D233" s="3" t="s">
        <v>73</v>
      </c>
      <c r="E233" s="3" t="s">
        <v>170</v>
      </c>
      <c r="F233" s="3" t="s">
        <v>59</v>
      </c>
      <c r="G233" s="3" t="s">
        <v>50</v>
      </c>
      <c r="H233" s="40" t="n">
        <v>43877.07</v>
      </c>
    </row>
    <row r="234" customFormat="false" ht="15" hidden="false" customHeight="false" outlineLevel="0" collapsed="false">
      <c r="A234" s="3" t="s">
        <v>34</v>
      </c>
      <c r="B234" s="3" t="s">
        <v>173</v>
      </c>
      <c r="C234" s="3" t="n">
        <v>4</v>
      </c>
      <c r="D234" s="3" t="s">
        <v>73</v>
      </c>
      <c r="E234" s="3" t="s">
        <v>170</v>
      </c>
      <c r="F234" s="3" t="s">
        <v>61</v>
      </c>
      <c r="G234" s="3" t="s">
        <v>50</v>
      </c>
      <c r="H234" s="40" t="n">
        <v>7810.78</v>
      </c>
    </row>
    <row r="235" customFormat="false" ht="15" hidden="false" customHeight="false" outlineLevel="0" collapsed="false">
      <c r="A235" s="3" t="s">
        <v>34</v>
      </c>
      <c r="B235" s="3" t="s">
        <v>173</v>
      </c>
      <c r="C235" s="3" t="n">
        <v>4</v>
      </c>
      <c r="D235" s="3" t="s">
        <v>75</v>
      </c>
      <c r="E235" s="3" t="s">
        <v>170</v>
      </c>
      <c r="F235" s="3" t="s">
        <v>57</v>
      </c>
      <c r="G235" s="3" t="s">
        <v>50</v>
      </c>
      <c r="H235" s="40" t="n">
        <v>755170.82</v>
      </c>
    </row>
    <row r="236" customFormat="false" ht="15" hidden="false" customHeight="false" outlineLevel="0" collapsed="false">
      <c r="A236" s="3" t="s">
        <v>34</v>
      </c>
      <c r="B236" s="3" t="s">
        <v>173</v>
      </c>
      <c r="C236" s="3" t="n">
        <v>4</v>
      </c>
      <c r="D236" s="3" t="s">
        <v>75</v>
      </c>
      <c r="E236" s="3" t="s">
        <v>170</v>
      </c>
      <c r="F236" s="3" t="s">
        <v>60</v>
      </c>
      <c r="G236" s="3" t="s">
        <v>50</v>
      </c>
      <c r="H236" s="40" t="n">
        <v>361214.59</v>
      </c>
    </row>
    <row r="237" customFormat="false" ht="15" hidden="false" customHeight="false" outlineLevel="0" collapsed="false">
      <c r="A237" s="3" t="s">
        <v>34</v>
      </c>
      <c r="B237" s="3" t="s">
        <v>173</v>
      </c>
      <c r="C237" s="3" t="n">
        <v>4</v>
      </c>
      <c r="D237" s="3" t="s">
        <v>75</v>
      </c>
      <c r="E237" s="3" t="s">
        <v>170</v>
      </c>
      <c r="F237" s="3" t="s">
        <v>61</v>
      </c>
      <c r="G237" s="3" t="s">
        <v>50</v>
      </c>
      <c r="H237" s="40" t="n">
        <v>59893.24</v>
      </c>
    </row>
    <row r="238" customFormat="false" ht="15" hidden="false" customHeight="false" outlineLevel="0" collapsed="false">
      <c r="A238" s="3" t="s">
        <v>34</v>
      </c>
      <c r="B238" s="3" t="s">
        <v>173</v>
      </c>
      <c r="C238" s="3" t="n">
        <v>4</v>
      </c>
      <c r="D238" s="3" t="s">
        <v>75</v>
      </c>
      <c r="E238" s="3" t="s">
        <v>170</v>
      </c>
      <c r="F238" s="3" t="s">
        <v>59</v>
      </c>
      <c r="G238" s="3" t="s">
        <v>50</v>
      </c>
      <c r="H238" s="40" t="n">
        <v>34701.01</v>
      </c>
    </row>
    <row r="239" customFormat="false" ht="15" hidden="false" customHeight="false" outlineLevel="0" collapsed="false">
      <c r="A239" s="3" t="s">
        <v>34</v>
      </c>
      <c r="B239" s="3" t="s">
        <v>173</v>
      </c>
      <c r="C239" s="3" t="n">
        <v>4</v>
      </c>
      <c r="D239" s="3" t="s">
        <v>77</v>
      </c>
      <c r="E239" s="3" t="s">
        <v>170</v>
      </c>
      <c r="F239" s="3" t="s">
        <v>57</v>
      </c>
      <c r="G239" s="3" t="s">
        <v>50</v>
      </c>
      <c r="H239" s="40" t="n">
        <v>384032.08</v>
      </c>
    </row>
    <row r="240" customFormat="false" ht="15" hidden="false" customHeight="false" outlineLevel="0" collapsed="false">
      <c r="A240" s="3" t="s">
        <v>34</v>
      </c>
      <c r="B240" s="3" t="s">
        <v>173</v>
      </c>
      <c r="C240" s="3" t="n">
        <v>4</v>
      </c>
      <c r="D240" s="3" t="s">
        <v>77</v>
      </c>
      <c r="E240" s="3" t="s">
        <v>170</v>
      </c>
      <c r="F240" s="3" t="s">
        <v>59</v>
      </c>
      <c r="G240" s="3" t="s">
        <v>50</v>
      </c>
      <c r="H240" s="40" t="n">
        <v>54586.67</v>
      </c>
    </row>
    <row r="241" customFormat="false" ht="15" hidden="false" customHeight="false" outlineLevel="0" collapsed="false">
      <c r="A241" s="3" t="s">
        <v>34</v>
      </c>
      <c r="B241" s="3" t="s">
        <v>173</v>
      </c>
      <c r="C241" s="3" t="n">
        <v>4</v>
      </c>
      <c r="D241" s="3" t="s">
        <v>77</v>
      </c>
      <c r="E241" s="3" t="s">
        <v>170</v>
      </c>
      <c r="F241" s="3" t="s">
        <v>58</v>
      </c>
      <c r="G241" s="3" t="s">
        <v>50</v>
      </c>
      <c r="H241" s="40" t="n">
        <v>41849.31</v>
      </c>
    </row>
    <row r="242" customFormat="false" ht="15" hidden="false" customHeight="false" outlineLevel="0" collapsed="false">
      <c r="A242" s="3" t="s">
        <v>34</v>
      </c>
      <c r="B242" s="3" t="s">
        <v>173</v>
      </c>
      <c r="C242" s="3" t="n">
        <v>4</v>
      </c>
      <c r="D242" s="3" t="s">
        <v>79</v>
      </c>
      <c r="E242" s="3" t="s">
        <v>170</v>
      </c>
      <c r="F242" s="3" t="s">
        <v>57</v>
      </c>
      <c r="G242" s="3" t="s">
        <v>50</v>
      </c>
      <c r="H242" s="40" t="n">
        <v>379690.28</v>
      </c>
    </row>
    <row r="243" customFormat="false" ht="15" hidden="false" customHeight="false" outlineLevel="0" collapsed="false">
      <c r="A243" s="3" t="s">
        <v>34</v>
      </c>
      <c r="B243" s="3" t="s">
        <v>173</v>
      </c>
      <c r="C243" s="3" t="n">
        <v>4</v>
      </c>
      <c r="D243" s="3" t="s">
        <v>79</v>
      </c>
      <c r="E243" s="3" t="s">
        <v>170</v>
      </c>
      <c r="F243" s="3" t="s">
        <v>59</v>
      </c>
      <c r="G243" s="3" t="s">
        <v>50</v>
      </c>
      <c r="H243" s="40" t="n">
        <v>71248.2</v>
      </c>
    </row>
    <row r="244" customFormat="false" ht="15" hidden="false" customHeight="false" outlineLevel="0" collapsed="false">
      <c r="A244" s="3" t="s">
        <v>34</v>
      </c>
      <c r="B244" s="3" t="s">
        <v>173</v>
      </c>
      <c r="C244" s="3" t="n">
        <v>4</v>
      </c>
      <c r="D244" s="3" t="s">
        <v>79</v>
      </c>
      <c r="E244" s="3" t="s">
        <v>170</v>
      </c>
      <c r="F244" s="3" t="s">
        <v>62</v>
      </c>
      <c r="G244" s="3" t="s">
        <v>50</v>
      </c>
      <c r="H244" s="40" t="n">
        <v>48070.13</v>
      </c>
    </row>
    <row r="245" customFormat="false" ht="15" hidden="false" customHeight="false" outlineLevel="0" collapsed="false">
      <c r="A245" s="3" t="s">
        <v>34</v>
      </c>
      <c r="B245" s="3" t="s">
        <v>173</v>
      </c>
      <c r="C245" s="3" t="n">
        <v>4</v>
      </c>
      <c r="D245" s="3" t="s">
        <v>81</v>
      </c>
      <c r="E245" s="3" t="s">
        <v>170</v>
      </c>
      <c r="F245" s="3" t="s">
        <v>57</v>
      </c>
      <c r="G245" s="3" t="s">
        <v>50</v>
      </c>
      <c r="H245" s="40" t="n">
        <v>442677.34</v>
      </c>
    </row>
    <row r="246" customFormat="false" ht="15" hidden="false" customHeight="false" outlineLevel="0" collapsed="false">
      <c r="A246" s="3" t="s">
        <v>34</v>
      </c>
      <c r="B246" s="3" t="s">
        <v>173</v>
      </c>
      <c r="C246" s="3" t="n">
        <v>4</v>
      </c>
      <c r="D246" s="3" t="s">
        <v>81</v>
      </c>
      <c r="E246" s="3" t="s">
        <v>170</v>
      </c>
      <c r="F246" s="3" t="s">
        <v>62</v>
      </c>
      <c r="G246" s="3" t="s">
        <v>50</v>
      </c>
      <c r="H246" s="40" t="n">
        <v>115911.48</v>
      </c>
    </row>
    <row r="247" customFormat="false" ht="15" hidden="false" customHeight="false" outlineLevel="0" collapsed="false">
      <c r="A247" s="3" t="s">
        <v>34</v>
      </c>
      <c r="B247" s="3" t="s">
        <v>173</v>
      </c>
      <c r="C247" s="3" t="n">
        <v>4</v>
      </c>
      <c r="D247" s="3" t="s">
        <v>81</v>
      </c>
      <c r="E247" s="3" t="s">
        <v>170</v>
      </c>
      <c r="F247" s="3" t="s">
        <v>63</v>
      </c>
      <c r="G247" s="3" t="s">
        <v>50</v>
      </c>
      <c r="H247" s="40" t="n">
        <v>263205.7</v>
      </c>
    </row>
    <row r="248" customFormat="false" ht="15" hidden="false" customHeight="false" outlineLevel="0" collapsed="false">
      <c r="A248" s="3" t="s">
        <v>34</v>
      </c>
      <c r="B248" s="3" t="s">
        <v>173</v>
      </c>
      <c r="C248" s="3" t="n">
        <v>4</v>
      </c>
      <c r="D248" s="3" t="s">
        <v>81</v>
      </c>
      <c r="E248" s="3" t="s">
        <v>170</v>
      </c>
      <c r="F248" s="3" t="s">
        <v>59</v>
      </c>
      <c r="G248" s="3" t="s">
        <v>50</v>
      </c>
      <c r="H248" s="40" t="n">
        <v>29952.26</v>
      </c>
    </row>
    <row r="249" customFormat="false" ht="15" hidden="false" customHeight="false" outlineLevel="0" collapsed="false">
      <c r="A249" s="3" t="s">
        <v>34</v>
      </c>
      <c r="B249" s="3" t="s">
        <v>173</v>
      </c>
      <c r="C249" s="3" t="n">
        <v>4</v>
      </c>
      <c r="D249" s="3" t="s">
        <v>81</v>
      </c>
      <c r="E249" s="3" t="s">
        <v>170</v>
      </c>
      <c r="F249" s="3" t="s">
        <v>61</v>
      </c>
      <c r="G249" s="3" t="s">
        <v>50</v>
      </c>
      <c r="H249" s="40" t="n">
        <v>10190.24</v>
      </c>
    </row>
    <row r="250" customFormat="false" ht="15" hidden="false" customHeight="false" outlineLevel="0" collapsed="false">
      <c r="A250" s="3" t="s">
        <v>35</v>
      </c>
      <c r="B250" s="3" t="s">
        <v>174</v>
      </c>
      <c r="C250" s="3" t="n">
        <v>5</v>
      </c>
      <c r="D250" s="3" t="s">
        <v>168</v>
      </c>
      <c r="E250" s="3" t="s">
        <v>40</v>
      </c>
      <c r="F250" s="3" t="s">
        <v>41</v>
      </c>
      <c r="G250" s="3" t="s">
        <v>40</v>
      </c>
      <c r="H250" s="40" t="n">
        <v>8319433</v>
      </c>
    </row>
    <row r="251" customFormat="false" ht="15" hidden="false" customHeight="false" outlineLevel="0" collapsed="false">
      <c r="A251" s="3" t="s">
        <v>35</v>
      </c>
      <c r="B251" s="3" t="s">
        <v>174</v>
      </c>
      <c r="C251" s="3" t="n">
        <v>5</v>
      </c>
      <c r="D251" s="3" t="s">
        <v>168</v>
      </c>
      <c r="E251" s="3" t="s">
        <v>40</v>
      </c>
      <c r="F251" s="3" t="s">
        <v>42</v>
      </c>
      <c r="G251" s="3" t="s">
        <v>40</v>
      </c>
      <c r="H251" s="40" t="n">
        <v>7536465</v>
      </c>
    </row>
    <row r="252" customFormat="false" ht="15" hidden="false" customHeight="false" outlineLevel="0" collapsed="false">
      <c r="A252" s="3" t="s">
        <v>35</v>
      </c>
      <c r="B252" s="3" t="s">
        <v>174</v>
      </c>
      <c r="C252" s="3" t="n">
        <v>5</v>
      </c>
      <c r="D252" s="3" t="s">
        <v>168</v>
      </c>
      <c r="E252" s="3" t="s">
        <v>40</v>
      </c>
      <c r="F252" s="3" t="s">
        <v>43</v>
      </c>
      <c r="G252" s="3" t="s">
        <v>40</v>
      </c>
      <c r="H252" s="40" t="n">
        <v>738904.5</v>
      </c>
    </row>
    <row r="253" customFormat="false" ht="15" hidden="false" customHeight="false" outlineLevel="0" collapsed="false">
      <c r="A253" s="3" t="s">
        <v>35</v>
      </c>
      <c r="B253" s="3" t="s">
        <v>174</v>
      </c>
      <c r="C253" s="3" t="n">
        <v>5</v>
      </c>
      <c r="D253" s="3" t="s">
        <v>168</v>
      </c>
      <c r="E253" s="3" t="s">
        <v>40</v>
      </c>
      <c r="F253" s="3" t="s">
        <v>44</v>
      </c>
      <c r="G253" s="3" t="s">
        <v>40</v>
      </c>
      <c r="H253" s="40" t="n">
        <v>455470</v>
      </c>
    </row>
    <row r="254" customFormat="false" ht="15" hidden="false" customHeight="false" outlineLevel="0" collapsed="false">
      <c r="A254" s="3" t="s">
        <v>35</v>
      </c>
      <c r="B254" s="3" t="s">
        <v>174</v>
      </c>
      <c r="C254" s="3" t="n">
        <v>5</v>
      </c>
      <c r="D254" s="3" t="s">
        <v>168</v>
      </c>
      <c r="E254" s="3" t="s">
        <v>40</v>
      </c>
      <c r="F254" s="3" t="s">
        <v>45</v>
      </c>
      <c r="G254" s="3" t="s">
        <v>40</v>
      </c>
      <c r="H254" s="40" t="n">
        <v>1248724.81</v>
      </c>
    </row>
    <row r="255" customFormat="false" ht="15" hidden="false" customHeight="false" outlineLevel="0" collapsed="false">
      <c r="A255" s="3" t="s">
        <v>35</v>
      </c>
      <c r="B255" s="3" t="s">
        <v>174</v>
      </c>
      <c r="C255" s="3" t="n">
        <v>5</v>
      </c>
      <c r="D255" s="3" t="s">
        <v>168</v>
      </c>
      <c r="E255" s="3" t="s">
        <v>40</v>
      </c>
      <c r="F255" s="3" t="s">
        <v>46</v>
      </c>
      <c r="G255" s="3" t="s">
        <v>40</v>
      </c>
      <c r="H255" s="40" t="n">
        <v>1593750</v>
      </c>
    </row>
    <row r="256" customFormat="false" ht="15" hidden="false" customHeight="false" outlineLevel="0" collapsed="false">
      <c r="A256" s="3" t="s">
        <v>35</v>
      </c>
      <c r="B256" s="3" t="s">
        <v>174</v>
      </c>
      <c r="C256" s="3" t="n">
        <v>5</v>
      </c>
      <c r="D256" s="3" t="s">
        <v>168</v>
      </c>
      <c r="E256" s="3" t="s">
        <v>169</v>
      </c>
      <c r="F256" s="3" t="s">
        <v>49</v>
      </c>
      <c r="G256" s="3" t="s">
        <v>50</v>
      </c>
      <c r="H256" s="40" t="n">
        <v>9834348.5</v>
      </c>
    </row>
    <row r="257" customFormat="false" ht="15" hidden="false" customHeight="false" outlineLevel="0" collapsed="false">
      <c r="A257" s="3" t="s">
        <v>35</v>
      </c>
      <c r="B257" s="3" t="s">
        <v>174</v>
      </c>
      <c r="C257" s="3" t="n">
        <v>5</v>
      </c>
      <c r="D257" s="3" t="s">
        <v>168</v>
      </c>
      <c r="E257" s="3" t="s">
        <v>169</v>
      </c>
      <c r="F257" s="3" t="s">
        <v>51</v>
      </c>
      <c r="G257" s="3" t="s">
        <v>50</v>
      </c>
      <c r="H257" s="40" t="n">
        <v>665263.2</v>
      </c>
    </row>
    <row r="258" customFormat="false" ht="15" hidden="false" customHeight="false" outlineLevel="0" collapsed="false">
      <c r="A258" s="3" t="s">
        <v>35</v>
      </c>
      <c r="B258" s="3" t="s">
        <v>174</v>
      </c>
      <c r="C258" s="3" t="n">
        <v>5</v>
      </c>
      <c r="D258" s="3" t="s">
        <v>168</v>
      </c>
      <c r="E258" s="3" t="s">
        <v>169</v>
      </c>
      <c r="F258" s="3" t="s">
        <v>52</v>
      </c>
      <c r="G258" s="3" t="s">
        <v>50</v>
      </c>
      <c r="H258" s="40" t="n">
        <v>373098.6</v>
      </c>
    </row>
    <row r="259" customFormat="false" ht="15" hidden="false" customHeight="false" outlineLevel="0" collapsed="false">
      <c r="A259" s="3" t="s">
        <v>35</v>
      </c>
      <c r="B259" s="3" t="s">
        <v>174</v>
      </c>
      <c r="C259" s="3" t="n">
        <v>5</v>
      </c>
      <c r="D259" s="3" t="s">
        <v>71</v>
      </c>
      <c r="E259" s="3" t="s">
        <v>170</v>
      </c>
      <c r="F259" s="3" t="s">
        <v>57</v>
      </c>
      <c r="G259" s="3" t="s">
        <v>50</v>
      </c>
      <c r="H259" s="40" t="n">
        <v>1767500</v>
      </c>
    </row>
    <row r="260" customFormat="false" ht="15" hidden="false" customHeight="false" outlineLevel="0" collapsed="false">
      <c r="A260" s="3" t="s">
        <v>35</v>
      </c>
      <c r="B260" s="3" t="s">
        <v>174</v>
      </c>
      <c r="C260" s="3" t="n">
        <v>5</v>
      </c>
      <c r="D260" s="3" t="s">
        <v>71</v>
      </c>
      <c r="E260" s="3" t="s">
        <v>170</v>
      </c>
      <c r="F260" s="3" t="s">
        <v>58</v>
      </c>
      <c r="G260" s="3" t="s">
        <v>50</v>
      </c>
      <c r="H260" s="40" t="n">
        <v>90000</v>
      </c>
    </row>
    <row r="261" customFormat="false" ht="15" hidden="false" customHeight="false" outlineLevel="0" collapsed="false">
      <c r="A261" s="3" t="s">
        <v>35</v>
      </c>
      <c r="B261" s="3" t="s">
        <v>174</v>
      </c>
      <c r="C261" s="3" t="n">
        <v>5</v>
      </c>
      <c r="D261" s="3" t="s">
        <v>71</v>
      </c>
      <c r="E261" s="3" t="s">
        <v>170</v>
      </c>
      <c r="F261" s="3" t="s">
        <v>59</v>
      </c>
      <c r="G261" s="3" t="s">
        <v>50</v>
      </c>
      <c r="H261" s="40" t="n">
        <v>420000</v>
      </c>
    </row>
    <row r="262" customFormat="false" ht="15" hidden="false" customHeight="false" outlineLevel="0" collapsed="false">
      <c r="A262" s="3" t="s">
        <v>35</v>
      </c>
      <c r="B262" s="3" t="s">
        <v>174</v>
      </c>
      <c r="C262" s="3" t="n">
        <v>5</v>
      </c>
      <c r="D262" s="3" t="s">
        <v>71</v>
      </c>
      <c r="E262" s="3" t="s">
        <v>170</v>
      </c>
      <c r="F262" s="3" t="s">
        <v>61</v>
      </c>
      <c r="G262" s="3" t="s">
        <v>50</v>
      </c>
      <c r="H262" s="40" t="n">
        <v>15000</v>
      </c>
    </row>
    <row r="263" customFormat="false" ht="15" hidden="false" customHeight="false" outlineLevel="0" collapsed="false">
      <c r="A263" s="3" t="s">
        <v>35</v>
      </c>
      <c r="B263" s="3" t="s">
        <v>174</v>
      </c>
      <c r="C263" s="3" t="n">
        <v>5</v>
      </c>
      <c r="D263" s="3" t="s">
        <v>73</v>
      </c>
      <c r="E263" s="3" t="s">
        <v>170</v>
      </c>
      <c r="F263" s="3" t="s">
        <v>57</v>
      </c>
      <c r="G263" s="3" t="s">
        <v>50</v>
      </c>
      <c r="H263" s="40" t="n">
        <v>412500</v>
      </c>
    </row>
    <row r="264" customFormat="false" ht="15" hidden="false" customHeight="false" outlineLevel="0" collapsed="false">
      <c r="A264" s="3" t="s">
        <v>35</v>
      </c>
      <c r="B264" s="3" t="s">
        <v>174</v>
      </c>
      <c r="C264" s="3" t="n">
        <v>5</v>
      </c>
      <c r="D264" s="3" t="s">
        <v>73</v>
      </c>
      <c r="E264" s="3" t="s">
        <v>170</v>
      </c>
      <c r="F264" s="3" t="s">
        <v>59</v>
      </c>
      <c r="G264" s="3" t="s">
        <v>50</v>
      </c>
      <c r="H264" s="40" t="n">
        <v>40000</v>
      </c>
    </row>
    <row r="265" customFormat="false" ht="15" hidden="false" customHeight="false" outlineLevel="0" collapsed="false">
      <c r="A265" s="3" t="s">
        <v>35</v>
      </c>
      <c r="B265" s="3" t="s">
        <v>174</v>
      </c>
      <c r="C265" s="3" t="n">
        <v>5</v>
      </c>
      <c r="D265" s="3" t="s">
        <v>73</v>
      </c>
      <c r="E265" s="3" t="s">
        <v>170</v>
      </c>
      <c r="F265" s="3" t="s">
        <v>61</v>
      </c>
      <c r="G265" s="3" t="s">
        <v>50</v>
      </c>
      <c r="H265" s="40" t="n">
        <v>8000</v>
      </c>
    </row>
    <row r="266" customFormat="false" ht="15" hidden="false" customHeight="false" outlineLevel="0" collapsed="false">
      <c r="A266" s="3" t="s">
        <v>35</v>
      </c>
      <c r="B266" s="3" t="s">
        <v>174</v>
      </c>
      <c r="C266" s="3" t="n">
        <v>5</v>
      </c>
      <c r="D266" s="3" t="s">
        <v>75</v>
      </c>
      <c r="E266" s="3" t="s">
        <v>170</v>
      </c>
      <c r="F266" s="3" t="s">
        <v>57</v>
      </c>
      <c r="G266" s="3" t="s">
        <v>50</v>
      </c>
      <c r="H266" s="40" t="n">
        <v>754000</v>
      </c>
    </row>
    <row r="267" customFormat="false" ht="15" hidden="false" customHeight="false" outlineLevel="0" collapsed="false">
      <c r="A267" s="3" t="s">
        <v>35</v>
      </c>
      <c r="B267" s="3" t="s">
        <v>174</v>
      </c>
      <c r="C267" s="3" t="n">
        <v>5</v>
      </c>
      <c r="D267" s="3" t="s">
        <v>75</v>
      </c>
      <c r="E267" s="3" t="s">
        <v>170</v>
      </c>
      <c r="F267" s="3" t="s">
        <v>60</v>
      </c>
      <c r="G267" s="3" t="s">
        <v>50</v>
      </c>
      <c r="H267" s="40" t="n">
        <v>350000</v>
      </c>
    </row>
    <row r="268" customFormat="false" ht="15" hidden="false" customHeight="false" outlineLevel="0" collapsed="false">
      <c r="A268" s="3" t="s">
        <v>35</v>
      </c>
      <c r="B268" s="3" t="s">
        <v>174</v>
      </c>
      <c r="C268" s="3" t="n">
        <v>5</v>
      </c>
      <c r="D268" s="3" t="s">
        <v>75</v>
      </c>
      <c r="E268" s="3" t="s">
        <v>170</v>
      </c>
      <c r="F268" s="3" t="s">
        <v>61</v>
      </c>
      <c r="G268" s="3" t="s">
        <v>50</v>
      </c>
      <c r="H268" s="40" t="n">
        <v>60000</v>
      </c>
    </row>
    <row r="269" customFormat="false" ht="15" hidden="false" customHeight="false" outlineLevel="0" collapsed="false">
      <c r="A269" s="3" t="s">
        <v>35</v>
      </c>
      <c r="B269" s="3" t="s">
        <v>174</v>
      </c>
      <c r="C269" s="3" t="n">
        <v>5</v>
      </c>
      <c r="D269" s="3" t="s">
        <v>75</v>
      </c>
      <c r="E269" s="3" t="s">
        <v>170</v>
      </c>
      <c r="F269" s="3" t="s">
        <v>59</v>
      </c>
      <c r="G269" s="3" t="s">
        <v>50</v>
      </c>
      <c r="H269" s="40" t="n">
        <v>35000</v>
      </c>
    </row>
    <row r="270" customFormat="false" ht="15" hidden="false" customHeight="false" outlineLevel="0" collapsed="false">
      <c r="A270" s="3" t="s">
        <v>35</v>
      </c>
      <c r="B270" s="3" t="s">
        <v>174</v>
      </c>
      <c r="C270" s="3" t="n">
        <v>5</v>
      </c>
      <c r="D270" s="3" t="s">
        <v>77</v>
      </c>
      <c r="E270" s="3" t="s">
        <v>170</v>
      </c>
      <c r="F270" s="3" t="s">
        <v>57</v>
      </c>
      <c r="G270" s="3" t="s">
        <v>50</v>
      </c>
      <c r="H270" s="40" t="n">
        <v>382500</v>
      </c>
    </row>
    <row r="271" customFormat="false" ht="15" hidden="false" customHeight="false" outlineLevel="0" collapsed="false">
      <c r="A271" s="3" t="s">
        <v>35</v>
      </c>
      <c r="B271" s="3" t="s">
        <v>174</v>
      </c>
      <c r="C271" s="3" t="n">
        <v>5</v>
      </c>
      <c r="D271" s="3" t="s">
        <v>77</v>
      </c>
      <c r="E271" s="3" t="s">
        <v>170</v>
      </c>
      <c r="F271" s="3" t="s">
        <v>59</v>
      </c>
      <c r="G271" s="3" t="s">
        <v>50</v>
      </c>
      <c r="H271" s="40" t="n">
        <v>55000</v>
      </c>
    </row>
    <row r="272" customFormat="false" ht="15" hidden="false" customHeight="false" outlineLevel="0" collapsed="false">
      <c r="A272" s="3" t="s">
        <v>35</v>
      </c>
      <c r="B272" s="3" t="s">
        <v>174</v>
      </c>
      <c r="C272" s="3" t="n">
        <v>5</v>
      </c>
      <c r="D272" s="3" t="s">
        <v>77</v>
      </c>
      <c r="E272" s="3" t="s">
        <v>170</v>
      </c>
      <c r="F272" s="3" t="s">
        <v>58</v>
      </c>
      <c r="G272" s="3" t="s">
        <v>50</v>
      </c>
      <c r="H272" s="40" t="n">
        <v>40000</v>
      </c>
    </row>
    <row r="273" customFormat="false" ht="15" hidden="false" customHeight="false" outlineLevel="0" collapsed="false">
      <c r="A273" s="3" t="s">
        <v>35</v>
      </c>
      <c r="B273" s="3" t="s">
        <v>174</v>
      </c>
      <c r="C273" s="3" t="n">
        <v>5</v>
      </c>
      <c r="D273" s="3" t="s">
        <v>79</v>
      </c>
      <c r="E273" s="3" t="s">
        <v>170</v>
      </c>
      <c r="F273" s="3" t="s">
        <v>57</v>
      </c>
      <c r="G273" s="3" t="s">
        <v>50</v>
      </c>
      <c r="H273" s="40" t="n">
        <v>400000</v>
      </c>
    </row>
    <row r="274" customFormat="false" ht="15" hidden="false" customHeight="false" outlineLevel="0" collapsed="false">
      <c r="A274" s="3" t="s">
        <v>35</v>
      </c>
      <c r="B274" s="3" t="s">
        <v>174</v>
      </c>
      <c r="C274" s="3" t="n">
        <v>5</v>
      </c>
      <c r="D274" s="3" t="s">
        <v>79</v>
      </c>
      <c r="E274" s="3" t="s">
        <v>170</v>
      </c>
      <c r="F274" s="3" t="s">
        <v>59</v>
      </c>
      <c r="G274" s="3" t="s">
        <v>50</v>
      </c>
      <c r="H274" s="40" t="n">
        <v>70000</v>
      </c>
    </row>
    <row r="275" customFormat="false" ht="15" hidden="false" customHeight="false" outlineLevel="0" collapsed="false">
      <c r="A275" s="3" t="s">
        <v>35</v>
      </c>
      <c r="B275" s="3" t="s">
        <v>174</v>
      </c>
      <c r="C275" s="3" t="n">
        <v>5</v>
      </c>
      <c r="D275" s="3" t="s">
        <v>79</v>
      </c>
      <c r="E275" s="3" t="s">
        <v>170</v>
      </c>
      <c r="F275" s="3" t="s">
        <v>62</v>
      </c>
      <c r="G275" s="3" t="s">
        <v>50</v>
      </c>
      <c r="H275" s="40" t="n">
        <v>45000</v>
      </c>
    </row>
    <row r="276" customFormat="false" ht="15" hidden="false" customHeight="false" outlineLevel="0" collapsed="false">
      <c r="A276" s="3" t="s">
        <v>35</v>
      </c>
      <c r="B276" s="3" t="s">
        <v>174</v>
      </c>
      <c r="C276" s="3" t="n">
        <v>5</v>
      </c>
      <c r="D276" s="3" t="s">
        <v>81</v>
      </c>
      <c r="E276" s="3" t="s">
        <v>170</v>
      </c>
      <c r="F276" s="3" t="s">
        <v>57</v>
      </c>
      <c r="G276" s="3" t="s">
        <v>50</v>
      </c>
      <c r="H276" s="40" t="n">
        <v>445500</v>
      </c>
    </row>
    <row r="277" customFormat="false" ht="15" hidden="false" customHeight="false" outlineLevel="0" collapsed="false">
      <c r="A277" s="3" t="s">
        <v>35</v>
      </c>
      <c r="B277" s="3" t="s">
        <v>174</v>
      </c>
      <c r="C277" s="3" t="n">
        <v>5</v>
      </c>
      <c r="D277" s="3" t="s">
        <v>81</v>
      </c>
      <c r="E277" s="3" t="s">
        <v>170</v>
      </c>
      <c r="F277" s="3" t="s">
        <v>62</v>
      </c>
      <c r="G277" s="3" t="s">
        <v>50</v>
      </c>
      <c r="H277" s="40" t="n">
        <v>120000</v>
      </c>
    </row>
    <row r="278" customFormat="false" ht="15" hidden="false" customHeight="false" outlineLevel="0" collapsed="false">
      <c r="A278" s="3" t="s">
        <v>35</v>
      </c>
      <c r="B278" s="3" t="s">
        <v>174</v>
      </c>
      <c r="C278" s="3" t="n">
        <v>5</v>
      </c>
      <c r="D278" s="3" t="s">
        <v>81</v>
      </c>
      <c r="E278" s="3" t="s">
        <v>170</v>
      </c>
      <c r="F278" s="3" t="s">
        <v>63</v>
      </c>
      <c r="G278" s="3" t="s">
        <v>50</v>
      </c>
      <c r="H278" s="40" t="n">
        <v>260000</v>
      </c>
    </row>
    <row r="279" customFormat="false" ht="15" hidden="false" customHeight="false" outlineLevel="0" collapsed="false">
      <c r="A279" s="3" t="s">
        <v>35</v>
      </c>
      <c r="B279" s="3" t="s">
        <v>174</v>
      </c>
      <c r="C279" s="3" t="n">
        <v>5</v>
      </c>
      <c r="D279" s="3" t="s">
        <v>81</v>
      </c>
      <c r="E279" s="3" t="s">
        <v>170</v>
      </c>
      <c r="F279" s="3" t="s">
        <v>59</v>
      </c>
      <c r="G279" s="3" t="s">
        <v>50</v>
      </c>
      <c r="H279" s="40" t="n">
        <v>30000</v>
      </c>
    </row>
    <row r="280" customFormat="false" ht="15" hidden="false" customHeight="false" outlineLevel="0" collapsed="false">
      <c r="A280" s="3" t="s">
        <v>35</v>
      </c>
      <c r="B280" s="3" t="s">
        <v>174</v>
      </c>
      <c r="C280" s="3" t="n">
        <v>5</v>
      </c>
      <c r="D280" s="3" t="s">
        <v>81</v>
      </c>
      <c r="E280" s="3" t="s">
        <v>170</v>
      </c>
      <c r="F280" s="3" t="s">
        <v>61</v>
      </c>
      <c r="G280" s="3" t="s">
        <v>50</v>
      </c>
      <c r="H280" s="40" t="n">
        <v>10000</v>
      </c>
    </row>
    <row r="281" customFormat="false" ht="15" hidden="false" customHeight="false" outlineLevel="0" collapsed="false">
      <c r="A281" s="3" t="s">
        <v>34</v>
      </c>
      <c r="B281" s="3" t="s">
        <v>174</v>
      </c>
      <c r="C281" s="3" t="n">
        <v>5</v>
      </c>
      <c r="D281" s="3" t="s">
        <v>168</v>
      </c>
      <c r="E281" s="3" t="s">
        <v>40</v>
      </c>
      <c r="F281" s="3" t="s">
        <v>41</v>
      </c>
      <c r="G281" s="3" t="s">
        <v>40</v>
      </c>
      <c r="H281" s="40" t="n">
        <v>8150607.68</v>
      </c>
    </row>
    <row r="282" customFormat="false" ht="15" hidden="false" customHeight="false" outlineLevel="0" collapsed="false">
      <c r="A282" s="3" t="s">
        <v>34</v>
      </c>
      <c r="B282" s="3" t="s">
        <v>174</v>
      </c>
      <c r="C282" s="3" t="n">
        <v>5</v>
      </c>
      <c r="D282" s="3" t="s">
        <v>168</v>
      </c>
      <c r="E282" s="3" t="s">
        <v>40</v>
      </c>
      <c r="F282" s="3" t="s">
        <v>42</v>
      </c>
      <c r="G282" s="3" t="s">
        <v>40</v>
      </c>
      <c r="H282" s="40" t="n">
        <v>7572805.03</v>
      </c>
    </row>
    <row r="283" customFormat="false" ht="15" hidden="false" customHeight="false" outlineLevel="0" collapsed="false">
      <c r="A283" s="3" t="s">
        <v>34</v>
      </c>
      <c r="B283" s="3" t="s">
        <v>174</v>
      </c>
      <c r="C283" s="3" t="n">
        <v>5</v>
      </c>
      <c r="D283" s="3" t="s">
        <v>168</v>
      </c>
      <c r="E283" s="3" t="s">
        <v>40</v>
      </c>
      <c r="F283" s="3" t="s">
        <v>43</v>
      </c>
      <c r="G283" s="3" t="s">
        <v>40</v>
      </c>
      <c r="H283" s="40" t="n">
        <v>745080.82</v>
      </c>
    </row>
    <row r="284" customFormat="false" ht="15" hidden="false" customHeight="false" outlineLevel="0" collapsed="false">
      <c r="A284" s="3" t="s">
        <v>34</v>
      </c>
      <c r="B284" s="3" t="s">
        <v>174</v>
      </c>
      <c r="C284" s="3" t="n">
        <v>5</v>
      </c>
      <c r="D284" s="3" t="s">
        <v>168</v>
      </c>
      <c r="E284" s="3" t="s">
        <v>40</v>
      </c>
      <c r="F284" s="3" t="s">
        <v>44</v>
      </c>
      <c r="G284" s="3" t="s">
        <v>40</v>
      </c>
      <c r="H284" s="40" t="n">
        <v>540547.19</v>
      </c>
    </row>
    <row r="285" customFormat="false" ht="15" hidden="false" customHeight="false" outlineLevel="0" collapsed="false">
      <c r="A285" s="3" t="s">
        <v>34</v>
      </c>
      <c r="B285" s="3" t="s">
        <v>174</v>
      </c>
      <c r="C285" s="3" t="n">
        <v>5</v>
      </c>
      <c r="D285" s="3" t="s">
        <v>168</v>
      </c>
      <c r="E285" s="3" t="s">
        <v>40</v>
      </c>
      <c r="F285" s="3" t="s">
        <v>45</v>
      </c>
      <c r="G285" s="3" t="s">
        <v>40</v>
      </c>
      <c r="H285" s="40" t="n">
        <v>1235615.2</v>
      </c>
    </row>
    <row r="286" customFormat="false" ht="15" hidden="false" customHeight="false" outlineLevel="0" collapsed="false">
      <c r="A286" s="3" t="s">
        <v>34</v>
      </c>
      <c r="B286" s="3" t="s">
        <v>174</v>
      </c>
      <c r="C286" s="3" t="n">
        <v>5</v>
      </c>
      <c r="D286" s="3" t="s">
        <v>168</v>
      </c>
      <c r="E286" s="3" t="s">
        <v>40</v>
      </c>
      <c r="F286" s="3" t="s">
        <v>46</v>
      </c>
      <c r="G286" s="3" t="s">
        <v>40</v>
      </c>
      <c r="H286" s="40" t="n">
        <v>1702125</v>
      </c>
    </row>
    <row r="287" customFormat="false" ht="15" hidden="false" customHeight="false" outlineLevel="0" collapsed="false">
      <c r="A287" s="3" t="s">
        <v>34</v>
      </c>
      <c r="B287" s="3" t="s">
        <v>174</v>
      </c>
      <c r="C287" s="3" t="n">
        <v>5</v>
      </c>
      <c r="D287" s="3" t="s">
        <v>168</v>
      </c>
      <c r="E287" s="3" t="s">
        <v>169</v>
      </c>
      <c r="F287" s="3" t="s">
        <v>49</v>
      </c>
      <c r="G287" s="3" t="s">
        <v>50</v>
      </c>
      <c r="H287" s="40" t="n">
        <v>9995738.97</v>
      </c>
    </row>
    <row r="288" customFormat="false" ht="15" hidden="false" customHeight="false" outlineLevel="0" collapsed="false">
      <c r="A288" s="3" t="s">
        <v>34</v>
      </c>
      <c r="B288" s="3" t="s">
        <v>174</v>
      </c>
      <c r="C288" s="3" t="n">
        <v>5</v>
      </c>
      <c r="D288" s="3" t="s">
        <v>168</v>
      </c>
      <c r="E288" s="3" t="s">
        <v>169</v>
      </c>
      <c r="F288" s="3" t="s">
        <v>51</v>
      </c>
      <c r="G288" s="3" t="s">
        <v>50</v>
      </c>
      <c r="H288" s="40" t="n">
        <v>688412.76</v>
      </c>
    </row>
    <row r="289" customFormat="false" ht="15" hidden="false" customHeight="false" outlineLevel="0" collapsed="false">
      <c r="A289" s="3" t="s">
        <v>34</v>
      </c>
      <c r="B289" s="3" t="s">
        <v>174</v>
      </c>
      <c r="C289" s="3" t="n">
        <v>5</v>
      </c>
      <c r="D289" s="3" t="s">
        <v>168</v>
      </c>
      <c r="E289" s="3" t="s">
        <v>169</v>
      </c>
      <c r="F289" s="3" t="s">
        <v>52</v>
      </c>
      <c r="G289" s="3" t="s">
        <v>50</v>
      </c>
      <c r="H289" s="40" t="n">
        <v>307153.11</v>
      </c>
    </row>
    <row r="290" customFormat="false" ht="15" hidden="false" customHeight="false" outlineLevel="0" collapsed="false">
      <c r="A290" s="3" t="s">
        <v>34</v>
      </c>
      <c r="B290" s="3" t="s">
        <v>174</v>
      </c>
      <c r="C290" s="3" t="n">
        <v>5</v>
      </c>
      <c r="D290" s="3" t="s">
        <v>71</v>
      </c>
      <c r="E290" s="3" t="s">
        <v>170</v>
      </c>
      <c r="F290" s="3" t="s">
        <v>57</v>
      </c>
      <c r="G290" s="3" t="s">
        <v>50</v>
      </c>
      <c r="H290" s="40" t="n">
        <v>1694755.76</v>
      </c>
    </row>
    <row r="291" customFormat="false" ht="15" hidden="false" customHeight="false" outlineLevel="0" collapsed="false">
      <c r="A291" s="3" t="s">
        <v>34</v>
      </c>
      <c r="B291" s="3" t="s">
        <v>174</v>
      </c>
      <c r="C291" s="3" t="n">
        <v>5</v>
      </c>
      <c r="D291" s="3" t="s">
        <v>71</v>
      </c>
      <c r="E291" s="3" t="s">
        <v>170</v>
      </c>
      <c r="F291" s="3" t="s">
        <v>58</v>
      </c>
      <c r="G291" s="3" t="s">
        <v>50</v>
      </c>
      <c r="H291" s="40" t="n">
        <v>203907.5</v>
      </c>
    </row>
    <row r="292" customFormat="false" ht="15" hidden="false" customHeight="false" outlineLevel="0" collapsed="false">
      <c r="A292" s="3" t="s">
        <v>34</v>
      </c>
      <c r="B292" s="3" t="s">
        <v>174</v>
      </c>
      <c r="C292" s="3" t="n">
        <v>5</v>
      </c>
      <c r="D292" s="3" t="s">
        <v>71</v>
      </c>
      <c r="E292" s="3" t="s">
        <v>170</v>
      </c>
      <c r="F292" s="3" t="s">
        <v>59</v>
      </c>
      <c r="G292" s="3" t="s">
        <v>50</v>
      </c>
      <c r="H292" s="40" t="n">
        <v>431006.27</v>
      </c>
    </row>
    <row r="293" customFormat="false" ht="15" hidden="false" customHeight="false" outlineLevel="0" collapsed="false">
      <c r="A293" s="3" t="s">
        <v>34</v>
      </c>
      <c r="B293" s="3" t="s">
        <v>174</v>
      </c>
      <c r="C293" s="3" t="n">
        <v>5</v>
      </c>
      <c r="D293" s="3" t="s">
        <v>71</v>
      </c>
      <c r="E293" s="3" t="s">
        <v>170</v>
      </c>
      <c r="F293" s="3" t="s">
        <v>61</v>
      </c>
      <c r="G293" s="3" t="s">
        <v>50</v>
      </c>
      <c r="H293" s="40" t="n">
        <v>14201.13</v>
      </c>
    </row>
    <row r="294" customFormat="false" ht="15" hidden="false" customHeight="false" outlineLevel="0" collapsed="false">
      <c r="A294" s="3" t="s">
        <v>34</v>
      </c>
      <c r="B294" s="3" t="s">
        <v>174</v>
      </c>
      <c r="C294" s="3" t="n">
        <v>5</v>
      </c>
      <c r="D294" s="3" t="s">
        <v>73</v>
      </c>
      <c r="E294" s="3" t="s">
        <v>170</v>
      </c>
      <c r="F294" s="3" t="s">
        <v>57</v>
      </c>
      <c r="G294" s="3" t="s">
        <v>50</v>
      </c>
      <c r="H294" s="40" t="n">
        <v>416068.36</v>
      </c>
    </row>
    <row r="295" customFormat="false" ht="15" hidden="false" customHeight="false" outlineLevel="0" collapsed="false">
      <c r="A295" s="3" t="s">
        <v>34</v>
      </c>
      <c r="B295" s="3" t="s">
        <v>174</v>
      </c>
      <c r="C295" s="3" t="n">
        <v>5</v>
      </c>
      <c r="D295" s="3" t="s">
        <v>73</v>
      </c>
      <c r="E295" s="3" t="s">
        <v>170</v>
      </c>
      <c r="F295" s="3" t="s">
        <v>59</v>
      </c>
      <c r="G295" s="3" t="s">
        <v>50</v>
      </c>
      <c r="H295" s="40" t="n">
        <v>38840.44</v>
      </c>
    </row>
    <row r="296" customFormat="false" ht="15" hidden="false" customHeight="false" outlineLevel="0" collapsed="false">
      <c r="A296" s="3" t="s">
        <v>34</v>
      </c>
      <c r="B296" s="3" t="s">
        <v>174</v>
      </c>
      <c r="C296" s="3" t="n">
        <v>5</v>
      </c>
      <c r="D296" s="3" t="s">
        <v>73</v>
      </c>
      <c r="E296" s="3" t="s">
        <v>170</v>
      </c>
      <c r="F296" s="3" t="s">
        <v>61</v>
      </c>
      <c r="G296" s="3" t="s">
        <v>50</v>
      </c>
      <c r="H296" s="40" t="n">
        <v>8085.28</v>
      </c>
    </row>
    <row r="297" customFormat="false" ht="15" hidden="false" customHeight="false" outlineLevel="0" collapsed="false">
      <c r="A297" s="3" t="s">
        <v>34</v>
      </c>
      <c r="B297" s="3" t="s">
        <v>174</v>
      </c>
      <c r="C297" s="3" t="n">
        <v>5</v>
      </c>
      <c r="D297" s="3" t="s">
        <v>75</v>
      </c>
      <c r="E297" s="3" t="s">
        <v>170</v>
      </c>
      <c r="F297" s="3" t="s">
        <v>57</v>
      </c>
      <c r="G297" s="3" t="s">
        <v>50</v>
      </c>
      <c r="H297" s="40" t="n">
        <v>759887.14</v>
      </c>
    </row>
    <row r="298" customFormat="false" ht="15" hidden="false" customHeight="false" outlineLevel="0" collapsed="false">
      <c r="A298" s="3" t="s">
        <v>34</v>
      </c>
      <c r="B298" s="3" t="s">
        <v>174</v>
      </c>
      <c r="C298" s="3" t="n">
        <v>5</v>
      </c>
      <c r="D298" s="3" t="s">
        <v>75</v>
      </c>
      <c r="E298" s="3" t="s">
        <v>170</v>
      </c>
      <c r="F298" s="3" t="s">
        <v>60</v>
      </c>
      <c r="G298" s="3" t="s">
        <v>50</v>
      </c>
      <c r="H298" s="40" t="n">
        <v>361083.79</v>
      </c>
    </row>
    <row r="299" customFormat="false" ht="15" hidden="false" customHeight="false" outlineLevel="0" collapsed="false">
      <c r="A299" s="3" t="s">
        <v>34</v>
      </c>
      <c r="B299" s="3" t="s">
        <v>174</v>
      </c>
      <c r="C299" s="3" t="n">
        <v>5</v>
      </c>
      <c r="D299" s="3" t="s">
        <v>75</v>
      </c>
      <c r="E299" s="3" t="s">
        <v>170</v>
      </c>
      <c r="F299" s="3" t="s">
        <v>61</v>
      </c>
      <c r="G299" s="3" t="s">
        <v>50</v>
      </c>
      <c r="H299" s="40" t="n">
        <v>56094.62</v>
      </c>
    </row>
    <row r="300" customFormat="false" ht="15" hidden="false" customHeight="false" outlineLevel="0" collapsed="false">
      <c r="A300" s="3" t="s">
        <v>34</v>
      </c>
      <c r="B300" s="3" t="s">
        <v>174</v>
      </c>
      <c r="C300" s="3" t="n">
        <v>5</v>
      </c>
      <c r="D300" s="3" t="s">
        <v>75</v>
      </c>
      <c r="E300" s="3" t="s">
        <v>170</v>
      </c>
      <c r="F300" s="3" t="s">
        <v>59</v>
      </c>
      <c r="G300" s="3" t="s">
        <v>50</v>
      </c>
      <c r="H300" s="40" t="n">
        <v>35266.5</v>
      </c>
    </row>
    <row r="301" customFormat="false" ht="15" hidden="false" customHeight="false" outlineLevel="0" collapsed="false">
      <c r="A301" s="3" t="s">
        <v>34</v>
      </c>
      <c r="B301" s="3" t="s">
        <v>174</v>
      </c>
      <c r="C301" s="3" t="n">
        <v>5</v>
      </c>
      <c r="D301" s="3" t="s">
        <v>77</v>
      </c>
      <c r="E301" s="3" t="s">
        <v>170</v>
      </c>
      <c r="F301" s="3" t="s">
        <v>57</v>
      </c>
      <c r="G301" s="3" t="s">
        <v>50</v>
      </c>
      <c r="H301" s="40" t="n">
        <v>379869.53</v>
      </c>
    </row>
    <row r="302" customFormat="false" ht="15" hidden="false" customHeight="false" outlineLevel="0" collapsed="false">
      <c r="A302" s="3" t="s">
        <v>34</v>
      </c>
      <c r="B302" s="3" t="s">
        <v>174</v>
      </c>
      <c r="C302" s="3" t="n">
        <v>5</v>
      </c>
      <c r="D302" s="3" t="s">
        <v>77</v>
      </c>
      <c r="E302" s="3" t="s">
        <v>170</v>
      </c>
      <c r="F302" s="3" t="s">
        <v>59</v>
      </c>
      <c r="G302" s="3" t="s">
        <v>50</v>
      </c>
      <c r="H302" s="40" t="n">
        <v>50251.63</v>
      </c>
    </row>
    <row r="303" customFormat="false" ht="15" hidden="false" customHeight="false" outlineLevel="0" collapsed="false">
      <c r="A303" s="3" t="s">
        <v>34</v>
      </c>
      <c r="B303" s="3" t="s">
        <v>174</v>
      </c>
      <c r="C303" s="3" t="n">
        <v>5</v>
      </c>
      <c r="D303" s="3" t="s">
        <v>77</v>
      </c>
      <c r="E303" s="3" t="s">
        <v>170</v>
      </c>
      <c r="F303" s="3" t="s">
        <v>58</v>
      </c>
      <c r="G303" s="3" t="s">
        <v>50</v>
      </c>
      <c r="H303" s="40" t="n">
        <v>40469.62</v>
      </c>
    </row>
    <row r="304" customFormat="false" ht="15" hidden="false" customHeight="false" outlineLevel="0" collapsed="false">
      <c r="A304" s="3" t="s">
        <v>34</v>
      </c>
      <c r="B304" s="3" t="s">
        <v>174</v>
      </c>
      <c r="C304" s="3" t="n">
        <v>5</v>
      </c>
      <c r="D304" s="3" t="s">
        <v>79</v>
      </c>
      <c r="E304" s="3" t="s">
        <v>170</v>
      </c>
      <c r="F304" s="3" t="s">
        <v>57</v>
      </c>
      <c r="G304" s="3" t="s">
        <v>50</v>
      </c>
      <c r="H304" s="40" t="n">
        <v>390517.54</v>
      </c>
    </row>
    <row r="305" customFormat="false" ht="15" hidden="false" customHeight="false" outlineLevel="0" collapsed="false">
      <c r="A305" s="3" t="s">
        <v>34</v>
      </c>
      <c r="B305" s="3" t="s">
        <v>174</v>
      </c>
      <c r="C305" s="3" t="n">
        <v>5</v>
      </c>
      <c r="D305" s="3" t="s">
        <v>79</v>
      </c>
      <c r="E305" s="3" t="s">
        <v>170</v>
      </c>
      <c r="F305" s="3" t="s">
        <v>59</v>
      </c>
      <c r="G305" s="3" t="s">
        <v>50</v>
      </c>
      <c r="H305" s="40" t="n">
        <v>68760.85</v>
      </c>
    </row>
    <row r="306" customFormat="false" ht="15" hidden="false" customHeight="false" outlineLevel="0" collapsed="false">
      <c r="A306" s="3" t="s">
        <v>34</v>
      </c>
      <c r="B306" s="3" t="s">
        <v>174</v>
      </c>
      <c r="C306" s="3" t="n">
        <v>5</v>
      </c>
      <c r="D306" s="3" t="s">
        <v>79</v>
      </c>
      <c r="E306" s="3" t="s">
        <v>170</v>
      </c>
      <c r="F306" s="3" t="s">
        <v>62</v>
      </c>
      <c r="G306" s="3" t="s">
        <v>50</v>
      </c>
      <c r="H306" s="40" t="n">
        <v>46018.21</v>
      </c>
    </row>
    <row r="307" customFormat="false" ht="15" hidden="false" customHeight="false" outlineLevel="0" collapsed="false">
      <c r="A307" s="3" t="s">
        <v>34</v>
      </c>
      <c r="B307" s="3" t="s">
        <v>174</v>
      </c>
      <c r="C307" s="3" t="n">
        <v>5</v>
      </c>
      <c r="D307" s="3" t="s">
        <v>81</v>
      </c>
      <c r="E307" s="3" t="s">
        <v>170</v>
      </c>
      <c r="F307" s="3" t="s">
        <v>57</v>
      </c>
      <c r="G307" s="3" t="s">
        <v>50</v>
      </c>
      <c r="H307" s="40" t="n">
        <v>446899.54</v>
      </c>
    </row>
    <row r="308" customFormat="false" ht="15" hidden="false" customHeight="false" outlineLevel="0" collapsed="false">
      <c r="A308" s="3" t="s">
        <v>34</v>
      </c>
      <c r="B308" s="3" t="s">
        <v>174</v>
      </c>
      <c r="C308" s="3" t="n">
        <v>5</v>
      </c>
      <c r="D308" s="3" t="s">
        <v>81</v>
      </c>
      <c r="E308" s="3" t="s">
        <v>170</v>
      </c>
      <c r="F308" s="3" t="s">
        <v>62</v>
      </c>
      <c r="G308" s="3" t="s">
        <v>50</v>
      </c>
      <c r="H308" s="40" t="n">
        <v>120908.28</v>
      </c>
    </row>
    <row r="309" customFormat="false" ht="15" hidden="false" customHeight="false" outlineLevel="0" collapsed="false">
      <c r="A309" s="3" t="s">
        <v>34</v>
      </c>
      <c r="B309" s="3" t="s">
        <v>174</v>
      </c>
      <c r="C309" s="3" t="n">
        <v>5</v>
      </c>
      <c r="D309" s="3" t="s">
        <v>81</v>
      </c>
      <c r="E309" s="3" t="s">
        <v>170</v>
      </c>
      <c r="F309" s="3" t="s">
        <v>63</v>
      </c>
      <c r="G309" s="3" t="s">
        <v>50</v>
      </c>
      <c r="H309" s="40" t="n">
        <v>240395.15</v>
      </c>
    </row>
    <row r="310" customFormat="false" ht="15" hidden="false" customHeight="false" outlineLevel="0" collapsed="false">
      <c r="A310" s="3" t="s">
        <v>34</v>
      </c>
      <c r="B310" s="3" t="s">
        <v>174</v>
      </c>
      <c r="C310" s="3" t="n">
        <v>5</v>
      </c>
      <c r="D310" s="3" t="s">
        <v>81</v>
      </c>
      <c r="E310" s="3" t="s">
        <v>170</v>
      </c>
      <c r="F310" s="3" t="s">
        <v>59</v>
      </c>
      <c r="G310" s="3" t="s">
        <v>50</v>
      </c>
      <c r="H310" s="40" t="n">
        <v>30714.24</v>
      </c>
    </row>
    <row r="311" customFormat="false" ht="15" hidden="false" customHeight="false" outlineLevel="0" collapsed="false">
      <c r="A311" s="3" t="s">
        <v>34</v>
      </c>
      <c r="B311" s="3" t="s">
        <v>174</v>
      </c>
      <c r="C311" s="3" t="n">
        <v>5</v>
      </c>
      <c r="D311" s="3" t="s">
        <v>81</v>
      </c>
      <c r="E311" s="3" t="s">
        <v>170</v>
      </c>
      <c r="F311" s="3" t="s">
        <v>61</v>
      </c>
      <c r="G311" s="3" t="s">
        <v>50</v>
      </c>
      <c r="H311" s="40" t="n">
        <v>9437.72</v>
      </c>
    </row>
    <row r="312" customFormat="false" ht="15" hidden="false" customHeight="false" outlineLevel="0" collapsed="false">
      <c r="A312" s="3" t="s">
        <v>35</v>
      </c>
      <c r="B312" s="3" t="s">
        <v>175</v>
      </c>
      <c r="C312" s="3" t="n">
        <v>6</v>
      </c>
      <c r="D312" s="3" t="s">
        <v>168</v>
      </c>
      <c r="E312" s="3" t="s">
        <v>40</v>
      </c>
      <c r="F312" s="3" t="s">
        <v>41</v>
      </c>
      <c r="G312" s="3" t="s">
        <v>40</v>
      </c>
      <c r="H312" s="40" t="n">
        <v>8483602</v>
      </c>
    </row>
    <row r="313" customFormat="false" ht="15" hidden="false" customHeight="false" outlineLevel="0" collapsed="false">
      <c r="A313" s="3" t="s">
        <v>35</v>
      </c>
      <c r="B313" s="3" t="s">
        <v>175</v>
      </c>
      <c r="C313" s="3" t="n">
        <v>6</v>
      </c>
      <c r="D313" s="3" t="s">
        <v>168</v>
      </c>
      <c r="E313" s="3" t="s">
        <v>40</v>
      </c>
      <c r="F313" s="3" t="s">
        <v>42</v>
      </c>
      <c r="G313" s="3" t="s">
        <v>40</v>
      </c>
      <c r="H313" s="40" t="n">
        <v>7707960</v>
      </c>
    </row>
    <row r="314" customFormat="false" ht="15" hidden="false" customHeight="false" outlineLevel="0" collapsed="false">
      <c r="A314" s="3" t="s">
        <v>35</v>
      </c>
      <c r="B314" s="3" t="s">
        <v>175</v>
      </c>
      <c r="C314" s="3" t="n">
        <v>6</v>
      </c>
      <c r="D314" s="3" t="s">
        <v>168</v>
      </c>
      <c r="E314" s="3" t="s">
        <v>40</v>
      </c>
      <c r="F314" s="3" t="s">
        <v>43</v>
      </c>
      <c r="G314" s="3" t="s">
        <v>40</v>
      </c>
      <c r="H314" s="40" t="n">
        <v>751999.5</v>
      </c>
    </row>
    <row r="315" customFormat="false" ht="15" hidden="false" customHeight="false" outlineLevel="0" collapsed="false">
      <c r="A315" s="3" t="s">
        <v>35</v>
      </c>
      <c r="B315" s="3" t="s">
        <v>175</v>
      </c>
      <c r="C315" s="3" t="n">
        <v>6</v>
      </c>
      <c r="D315" s="3" t="s">
        <v>168</v>
      </c>
      <c r="E315" s="3" t="s">
        <v>40</v>
      </c>
      <c r="F315" s="3" t="s">
        <v>44</v>
      </c>
      <c r="G315" s="3" t="s">
        <v>40</v>
      </c>
      <c r="H315" s="40" t="n">
        <v>468130</v>
      </c>
    </row>
    <row r="316" customFormat="false" ht="15" hidden="false" customHeight="false" outlineLevel="0" collapsed="false">
      <c r="A316" s="3" t="s">
        <v>35</v>
      </c>
      <c r="B316" s="3" t="s">
        <v>175</v>
      </c>
      <c r="C316" s="3" t="n">
        <v>6</v>
      </c>
      <c r="D316" s="3" t="s">
        <v>168</v>
      </c>
      <c r="E316" s="3" t="s">
        <v>40</v>
      </c>
      <c r="F316" s="3" t="s">
        <v>45</v>
      </c>
      <c r="G316" s="3" t="s">
        <v>40</v>
      </c>
      <c r="H316" s="40" t="n">
        <v>1261212.06</v>
      </c>
    </row>
    <row r="317" customFormat="false" ht="15" hidden="false" customHeight="false" outlineLevel="0" collapsed="false">
      <c r="A317" s="3" t="s">
        <v>35</v>
      </c>
      <c r="B317" s="3" t="s">
        <v>175</v>
      </c>
      <c r="C317" s="3" t="n">
        <v>6</v>
      </c>
      <c r="D317" s="3" t="s">
        <v>168</v>
      </c>
      <c r="E317" s="3" t="s">
        <v>40</v>
      </c>
      <c r="F317" s="3" t="s">
        <v>46</v>
      </c>
      <c r="G317" s="3" t="s">
        <v>40</v>
      </c>
      <c r="H317" s="40" t="n">
        <v>1593750</v>
      </c>
    </row>
    <row r="318" customFormat="false" ht="15" hidden="false" customHeight="false" outlineLevel="0" collapsed="false">
      <c r="A318" s="3" t="s">
        <v>35</v>
      </c>
      <c r="B318" s="3" t="s">
        <v>175</v>
      </c>
      <c r="C318" s="3" t="n">
        <v>6</v>
      </c>
      <c r="D318" s="3" t="s">
        <v>168</v>
      </c>
      <c r="E318" s="3" t="s">
        <v>169</v>
      </c>
      <c r="F318" s="3" t="s">
        <v>49</v>
      </c>
      <c r="G318" s="3" t="s">
        <v>50</v>
      </c>
      <c r="H318" s="40" t="n">
        <v>10044855</v>
      </c>
    </row>
    <row r="319" customFormat="false" ht="15" hidden="false" customHeight="false" outlineLevel="0" collapsed="false">
      <c r="A319" s="3" t="s">
        <v>35</v>
      </c>
      <c r="B319" s="3" t="s">
        <v>175</v>
      </c>
      <c r="C319" s="3" t="n">
        <v>6</v>
      </c>
      <c r="D319" s="3" t="s">
        <v>168</v>
      </c>
      <c r="E319" s="3" t="s">
        <v>169</v>
      </c>
      <c r="F319" s="3" t="s">
        <v>51</v>
      </c>
      <c r="G319" s="3" t="s">
        <v>50</v>
      </c>
      <c r="H319" s="40" t="n">
        <v>679230.4</v>
      </c>
    </row>
    <row r="320" customFormat="false" ht="15" hidden="false" customHeight="false" outlineLevel="0" collapsed="false">
      <c r="A320" s="3" t="s">
        <v>35</v>
      </c>
      <c r="B320" s="3" t="s">
        <v>175</v>
      </c>
      <c r="C320" s="3" t="n">
        <v>6</v>
      </c>
      <c r="D320" s="3" t="s">
        <v>168</v>
      </c>
      <c r="E320" s="3" t="s">
        <v>169</v>
      </c>
      <c r="F320" s="3" t="s">
        <v>52</v>
      </c>
      <c r="G320" s="3" t="s">
        <v>50</v>
      </c>
      <c r="H320" s="40" t="n">
        <v>381068.4</v>
      </c>
    </row>
    <row r="321" customFormat="false" ht="15" hidden="false" customHeight="false" outlineLevel="0" collapsed="false">
      <c r="A321" s="3" t="s">
        <v>35</v>
      </c>
      <c r="B321" s="3" t="s">
        <v>175</v>
      </c>
      <c r="C321" s="3" t="n">
        <v>6</v>
      </c>
      <c r="D321" s="3" t="s">
        <v>71</v>
      </c>
      <c r="E321" s="3" t="s">
        <v>170</v>
      </c>
      <c r="F321" s="3" t="s">
        <v>57</v>
      </c>
      <c r="G321" s="3" t="s">
        <v>50</v>
      </c>
      <c r="H321" s="40" t="n">
        <v>1802500</v>
      </c>
    </row>
    <row r="322" customFormat="false" ht="15" hidden="false" customHeight="false" outlineLevel="0" collapsed="false">
      <c r="A322" s="3" t="s">
        <v>35</v>
      </c>
      <c r="B322" s="3" t="s">
        <v>175</v>
      </c>
      <c r="C322" s="3" t="n">
        <v>6</v>
      </c>
      <c r="D322" s="3" t="s">
        <v>71</v>
      </c>
      <c r="E322" s="3" t="s">
        <v>170</v>
      </c>
      <c r="F322" s="3" t="s">
        <v>58</v>
      </c>
      <c r="G322" s="3" t="s">
        <v>50</v>
      </c>
      <c r="H322" s="40" t="n">
        <v>90000</v>
      </c>
    </row>
    <row r="323" customFormat="false" ht="15" hidden="false" customHeight="false" outlineLevel="0" collapsed="false">
      <c r="A323" s="3" t="s">
        <v>35</v>
      </c>
      <c r="B323" s="3" t="s">
        <v>175</v>
      </c>
      <c r="C323" s="3" t="n">
        <v>6</v>
      </c>
      <c r="D323" s="3" t="s">
        <v>71</v>
      </c>
      <c r="E323" s="3" t="s">
        <v>170</v>
      </c>
      <c r="F323" s="3" t="s">
        <v>59</v>
      </c>
      <c r="G323" s="3" t="s">
        <v>50</v>
      </c>
      <c r="H323" s="40" t="n">
        <v>420000</v>
      </c>
    </row>
    <row r="324" customFormat="false" ht="15" hidden="false" customHeight="false" outlineLevel="0" collapsed="false">
      <c r="A324" s="3" t="s">
        <v>35</v>
      </c>
      <c r="B324" s="3" t="s">
        <v>175</v>
      </c>
      <c r="C324" s="3" t="n">
        <v>6</v>
      </c>
      <c r="D324" s="3" t="s">
        <v>71</v>
      </c>
      <c r="E324" s="3" t="s">
        <v>170</v>
      </c>
      <c r="F324" s="3" t="s">
        <v>61</v>
      </c>
      <c r="G324" s="3" t="s">
        <v>50</v>
      </c>
      <c r="H324" s="40" t="n">
        <v>15000</v>
      </c>
    </row>
    <row r="325" customFormat="false" ht="15" hidden="false" customHeight="false" outlineLevel="0" collapsed="false">
      <c r="A325" s="3" t="s">
        <v>35</v>
      </c>
      <c r="B325" s="3" t="s">
        <v>175</v>
      </c>
      <c r="C325" s="3" t="n">
        <v>6</v>
      </c>
      <c r="D325" s="3" t="s">
        <v>73</v>
      </c>
      <c r="E325" s="3" t="s">
        <v>170</v>
      </c>
      <c r="F325" s="3" t="s">
        <v>57</v>
      </c>
      <c r="G325" s="3" t="s">
        <v>50</v>
      </c>
      <c r="H325" s="40" t="n">
        <v>429000</v>
      </c>
    </row>
    <row r="326" customFormat="false" ht="15" hidden="false" customHeight="false" outlineLevel="0" collapsed="false">
      <c r="A326" s="3" t="s">
        <v>35</v>
      </c>
      <c r="B326" s="3" t="s">
        <v>175</v>
      </c>
      <c r="C326" s="3" t="n">
        <v>6</v>
      </c>
      <c r="D326" s="3" t="s">
        <v>73</v>
      </c>
      <c r="E326" s="3" t="s">
        <v>170</v>
      </c>
      <c r="F326" s="3" t="s">
        <v>59</v>
      </c>
      <c r="G326" s="3" t="s">
        <v>50</v>
      </c>
      <c r="H326" s="40" t="n">
        <v>40000</v>
      </c>
    </row>
    <row r="327" customFormat="false" ht="15" hidden="false" customHeight="false" outlineLevel="0" collapsed="false">
      <c r="A327" s="3" t="s">
        <v>35</v>
      </c>
      <c r="B327" s="3" t="s">
        <v>175</v>
      </c>
      <c r="C327" s="3" t="n">
        <v>6</v>
      </c>
      <c r="D327" s="3" t="s">
        <v>73</v>
      </c>
      <c r="E327" s="3" t="s">
        <v>170</v>
      </c>
      <c r="F327" s="3" t="s">
        <v>61</v>
      </c>
      <c r="G327" s="3" t="s">
        <v>50</v>
      </c>
      <c r="H327" s="40" t="n">
        <v>8000</v>
      </c>
    </row>
    <row r="328" customFormat="false" ht="15" hidden="false" customHeight="false" outlineLevel="0" collapsed="false">
      <c r="A328" s="3" t="s">
        <v>35</v>
      </c>
      <c r="B328" s="3" t="s">
        <v>175</v>
      </c>
      <c r="C328" s="3" t="n">
        <v>6</v>
      </c>
      <c r="D328" s="3" t="s">
        <v>75</v>
      </c>
      <c r="E328" s="3" t="s">
        <v>170</v>
      </c>
      <c r="F328" s="3" t="s">
        <v>57</v>
      </c>
      <c r="G328" s="3" t="s">
        <v>50</v>
      </c>
      <c r="H328" s="40" t="n">
        <v>767000</v>
      </c>
    </row>
    <row r="329" customFormat="false" ht="15" hidden="false" customHeight="false" outlineLevel="0" collapsed="false">
      <c r="A329" s="3" t="s">
        <v>35</v>
      </c>
      <c r="B329" s="3" t="s">
        <v>175</v>
      </c>
      <c r="C329" s="3" t="n">
        <v>6</v>
      </c>
      <c r="D329" s="3" t="s">
        <v>75</v>
      </c>
      <c r="E329" s="3" t="s">
        <v>170</v>
      </c>
      <c r="F329" s="3" t="s">
        <v>60</v>
      </c>
      <c r="G329" s="3" t="s">
        <v>50</v>
      </c>
      <c r="H329" s="40" t="n">
        <v>350000</v>
      </c>
    </row>
    <row r="330" customFormat="false" ht="15" hidden="false" customHeight="false" outlineLevel="0" collapsed="false">
      <c r="A330" s="3" t="s">
        <v>35</v>
      </c>
      <c r="B330" s="3" t="s">
        <v>175</v>
      </c>
      <c r="C330" s="3" t="n">
        <v>6</v>
      </c>
      <c r="D330" s="3" t="s">
        <v>75</v>
      </c>
      <c r="E330" s="3" t="s">
        <v>170</v>
      </c>
      <c r="F330" s="3" t="s">
        <v>61</v>
      </c>
      <c r="G330" s="3" t="s">
        <v>50</v>
      </c>
      <c r="H330" s="40" t="n">
        <v>60000</v>
      </c>
    </row>
    <row r="331" customFormat="false" ht="15" hidden="false" customHeight="false" outlineLevel="0" collapsed="false">
      <c r="A331" s="3" t="s">
        <v>35</v>
      </c>
      <c r="B331" s="3" t="s">
        <v>175</v>
      </c>
      <c r="C331" s="3" t="n">
        <v>6</v>
      </c>
      <c r="D331" s="3" t="s">
        <v>75</v>
      </c>
      <c r="E331" s="3" t="s">
        <v>170</v>
      </c>
      <c r="F331" s="3" t="s">
        <v>59</v>
      </c>
      <c r="G331" s="3" t="s">
        <v>50</v>
      </c>
      <c r="H331" s="40" t="n">
        <v>35000</v>
      </c>
    </row>
    <row r="332" customFormat="false" ht="15" hidden="false" customHeight="false" outlineLevel="0" collapsed="false">
      <c r="A332" s="3" t="s">
        <v>35</v>
      </c>
      <c r="B332" s="3" t="s">
        <v>175</v>
      </c>
      <c r="C332" s="3" t="n">
        <v>6</v>
      </c>
      <c r="D332" s="3" t="s">
        <v>77</v>
      </c>
      <c r="E332" s="3" t="s">
        <v>170</v>
      </c>
      <c r="F332" s="3" t="s">
        <v>57</v>
      </c>
      <c r="G332" s="3" t="s">
        <v>50</v>
      </c>
      <c r="H332" s="40" t="n">
        <v>390000</v>
      </c>
    </row>
    <row r="333" customFormat="false" ht="15" hidden="false" customHeight="false" outlineLevel="0" collapsed="false">
      <c r="A333" s="3" t="s">
        <v>35</v>
      </c>
      <c r="B333" s="3" t="s">
        <v>175</v>
      </c>
      <c r="C333" s="3" t="n">
        <v>6</v>
      </c>
      <c r="D333" s="3" t="s">
        <v>77</v>
      </c>
      <c r="E333" s="3" t="s">
        <v>170</v>
      </c>
      <c r="F333" s="3" t="s">
        <v>59</v>
      </c>
      <c r="G333" s="3" t="s">
        <v>50</v>
      </c>
      <c r="H333" s="40" t="n">
        <v>55000</v>
      </c>
    </row>
    <row r="334" customFormat="false" ht="15" hidden="false" customHeight="false" outlineLevel="0" collapsed="false">
      <c r="A334" s="3" t="s">
        <v>35</v>
      </c>
      <c r="B334" s="3" t="s">
        <v>175</v>
      </c>
      <c r="C334" s="3" t="n">
        <v>6</v>
      </c>
      <c r="D334" s="3" t="s">
        <v>77</v>
      </c>
      <c r="E334" s="3" t="s">
        <v>170</v>
      </c>
      <c r="F334" s="3" t="s">
        <v>58</v>
      </c>
      <c r="G334" s="3" t="s">
        <v>50</v>
      </c>
      <c r="H334" s="40" t="n">
        <v>40000</v>
      </c>
    </row>
    <row r="335" customFormat="false" ht="15" hidden="false" customHeight="false" outlineLevel="0" collapsed="false">
      <c r="A335" s="3" t="s">
        <v>35</v>
      </c>
      <c r="B335" s="3" t="s">
        <v>175</v>
      </c>
      <c r="C335" s="3" t="n">
        <v>6</v>
      </c>
      <c r="D335" s="3" t="s">
        <v>79</v>
      </c>
      <c r="E335" s="3" t="s">
        <v>170</v>
      </c>
      <c r="F335" s="3" t="s">
        <v>57</v>
      </c>
      <c r="G335" s="3" t="s">
        <v>50</v>
      </c>
      <c r="H335" s="40" t="n">
        <v>400000</v>
      </c>
    </row>
    <row r="336" customFormat="false" ht="15" hidden="false" customHeight="false" outlineLevel="0" collapsed="false">
      <c r="A336" s="3" t="s">
        <v>35</v>
      </c>
      <c r="B336" s="3" t="s">
        <v>175</v>
      </c>
      <c r="C336" s="3" t="n">
        <v>6</v>
      </c>
      <c r="D336" s="3" t="s">
        <v>79</v>
      </c>
      <c r="E336" s="3" t="s">
        <v>170</v>
      </c>
      <c r="F336" s="3" t="s">
        <v>59</v>
      </c>
      <c r="G336" s="3" t="s">
        <v>50</v>
      </c>
      <c r="H336" s="40" t="n">
        <v>70000</v>
      </c>
    </row>
    <row r="337" customFormat="false" ht="15" hidden="false" customHeight="false" outlineLevel="0" collapsed="false">
      <c r="A337" s="3" t="s">
        <v>35</v>
      </c>
      <c r="B337" s="3" t="s">
        <v>175</v>
      </c>
      <c r="C337" s="3" t="n">
        <v>6</v>
      </c>
      <c r="D337" s="3" t="s">
        <v>79</v>
      </c>
      <c r="E337" s="3" t="s">
        <v>170</v>
      </c>
      <c r="F337" s="3" t="s">
        <v>62</v>
      </c>
      <c r="G337" s="3" t="s">
        <v>50</v>
      </c>
      <c r="H337" s="40" t="n">
        <v>45000</v>
      </c>
    </row>
    <row r="338" customFormat="false" ht="15" hidden="false" customHeight="false" outlineLevel="0" collapsed="false">
      <c r="A338" s="3" t="s">
        <v>35</v>
      </c>
      <c r="B338" s="3" t="s">
        <v>175</v>
      </c>
      <c r="C338" s="3" t="n">
        <v>6</v>
      </c>
      <c r="D338" s="3" t="s">
        <v>81</v>
      </c>
      <c r="E338" s="3" t="s">
        <v>170</v>
      </c>
      <c r="F338" s="3" t="s">
        <v>57</v>
      </c>
      <c r="G338" s="3" t="s">
        <v>50</v>
      </c>
      <c r="H338" s="40" t="n">
        <v>445500</v>
      </c>
    </row>
    <row r="339" customFormat="false" ht="15" hidden="false" customHeight="false" outlineLevel="0" collapsed="false">
      <c r="A339" s="3" t="s">
        <v>35</v>
      </c>
      <c r="B339" s="3" t="s">
        <v>175</v>
      </c>
      <c r="C339" s="3" t="n">
        <v>6</v>
      </c>
      <c r="D339" s="3" t="s">
        <v>81</v>
      </c>
      <c r="E339" s="3" t="s">
        <v>170</v>
      </c>
      <c r="F339" s="3" t="s">
        <v>62</v>
      </c>
      <c r="G339" s="3" t="s">
        <v>50</v>
      </c>
      <c r="H339" s="40" t="n">
        <v>120000</v>
      </c>
    </row>
    <row r="340" customFormat="false" ht="15" hidden="false" customHeight="false" outlineLevel="0" collapsed="false">
      <c r="A340" s="3" t="s">
        <v>35</v>
      </c>
      <c r="B340" s="3" t="s">
        <v>175</v>
      </c>
      <c r="C340" s="3" t="n">
        <v>6</v>
      </c>
      <c r="D340" s="3" t="s">
        <v>81</v>
      </c>
      <c r="E340" s="3" t="s">
        <v>170</v>
      </c>
      <c r="F340" s="3" t="s">
        <v>63</v>
      </c>
      <c r="G340" s="3" t="s">
        <v>50</v>
      </c>
      <c r="H340" s="40" t="n">
        <v>260000</v>
      </c>
    </row>
    <row r="341" customFormat="false" ht="15" hidden="false" customHeight="false" outlineLevel="0" collapsed="false">
      <c r="A341" s="3" t="s">
        <v>35</v>
      </c>
      <c r="B341" s="3" t="s">
        <v>175</v>
      </c>
      <c r="C341" s="3" t="n">
        <v>6</v>
      </c>
      <c r="D341" s="3" t="s">
        <v>81</v>
      </c>
      <c r="E341" s="3" t="s">
        <v>170</v>
      </c>
      <c r="F341" s="3" t="s">
        <v>59</v>
      </c>
      <c r="G341" s="3" t="s">
        <v>50</v>
      </c>
      <c r="H341" s="40" t="n">
        <v>30000</v>
      </c>
    </row>
    <row r="342" customFormat="false" ht="15" hidden="false" customHeight="false" outlineLevel="0" collapsed="false">
      <c r="A342" s="3" t="s">
        <v>35</v>
      </c>
      <c r="B342" s="3" t="s">
        <v>175</v>
      </c>
      <c r="C342" s="3" t="n">
        <v>6</v>
      </c>
      <c r="D342" s="3" t="s">
        <v>81</v>
      </c>
      <c r="E342" s="3" t="s">
        <v>170</v>
      </c>
      <c r="F342" s="3" t="s">
        <v>61</v>
      </c>
      <c r="G342" s="3" t="s">
        <v>50</v>
      </c>
      <c r="H342" s="40" t="n">
        <v>10000</v>
      </c>
    </row>
    <row r="343" customFormat="false" ht="15" hidden="false" customHeight="false" outlineLevel="0" collapsed="false">
      <c r="A343" s="3" t="s">
        <v>34</v>
      </c>
      <c r="B343" s="3" t="s">
        <v>175</v>
      </c>
      <c r="C343" s="3" t="n">
        <v>6</v>
      </c>
      <c r="D343" s="3" t="s">
        <v>168</v>
      </c>
      <c r="E343" s="3" t="s">
        <v>40</v>
      </c>
      <c r="F343" s="3" t="s">
        <v>41</v>
      </c>
      <c r="G343" s="3" t="s">
        <v>40</v>
      </c>
      <c r="H343" s="40" t="n">
        <v>8143315.01</v>
      </c>
    </row>
    <row r="344" customFormat="false" ht="15" hidden="false" customHeight="false" outlineLevel="0" collapsed="false">
      <c r="A344" s="3" t="s">
        <v>34</v>
      </c>
      <c r="B344" s="3" t="s">
        <v>175</v>
      </c>
      <c r="C344" s="3" t="n">
        <v>6</v>
      </c>
      <c r="D344" s="3" t="s">
        <v>168</v>
      </c>
      <c r="E344" s="3" t="s">
        <v>40</v>
      </c>
      <c r="F344" s="3" t="s">
        <v>42</v>
      </c>
      <c r="G344" s="3" t="s">
        <v>40</v>
      </c>
      <c r="H344" s="40" t="n">
        <v>8502029.04</v>
      </c>
    </row>
    <row r="345" customFormat="false" ht="15" hidden="false" customHeight="false" outlineLevel="0" collapsed="false">
      <c r="A345" s="3" t="s">
        <v>34</v>
      </c>
      <c r="B345" s="3" t="s">
        <v>175</v>
      </c>
      <c r="C345" s="3" t="n">
        <v>6</v>
      </c>
      <c r="D345" s="3" t="s">
        <v>168</v>
      </c>
      <c r="E345" s="3" t="s">
        <v>40</v>
      </c>
      <c r="F345" s="3" t="s">
        <v>43</v>
      </c>
      <c r="G345" s="3" t="s">
        <v>40</v>
      </c>
      <c r="H345" s="40" t="n">
        <v>762959.42</v>
      </c>
    </row>
    <row r="346" customFormat="false" ht="15" hidden="false" customHeight="false" outlineLevel="0" collapsed="false">
      <c r="A346" s="3" t="s">
        <v>34</v>
      </c>
      <c r="B346" s="3" t="s">
        <v>175</v>
      </c>
      <c r="C346" s="3" t="n">
        <v>6</v>
      </c>
      <c r="D346" s="3" t="s">
        <v>168</v>
      </c>
      <c r="E346" s="3" t="s">
        <v>40</v>
      </c>
      <c r="F346" s="3" t="s">
        <v>44</v>
      </c>
      <c r="G346" s="3" t="s">
        <v>40</v>
      </c>
      <c r="H346" s="40" t="n">
        <v>576532.85</v>
      </c>
    </row>
    <row r="347" customFormat="false" ht="15" hidden="false" customHeight="false" outlineLevel="0" collapsed="false">
      <c r="A347" s="3" t="s">
        <v>34</v>
      </c>
      <c r="B347" s="3" t="s">
        <v>175</v>
      </c>
      <c r="C347" s="3" t="n">
        <v>6</v>
      </c>
      <c r="D347" s="3" t="s">
        <v>168</v>
      </c>
      <c r="E347" s="3" t="s">
        <v>40</v>
      </c>
      <c r="F347" s="3" t="s">
        <v>45</v>
      </c>
      <c r="G347" s="3" t="s">
        <v>40</v>
      </c>
      <c r="H347" s="40" t="n">
        <v>1221059.49</v>
      </c>
    </row>
    <row r="348" customFormat="false" ht="15" hidden="false" customHeight="false" outlineLevel="0" collapsed="false">
      <c r="A348" s="3" t="s">
        <v>34</v>
      </c>
      <c r="B348" s="3" t="s">
        <v>175</v>
      </c>
      <c r="C348" s="3" t="n">
        <v>6</v>
      </c>
      <c r="D348" s="3" t="s">
        <v>168</v>
      </c>
      <c r="E348" s="3" t="s">
        <v>40</v>
      </c>
      <c r="F348" s="3" t="s">
        <v>46</v>
      </c>
      <c r="G348" s="3" t="s">
        <v>40</v>
      </c>
      <c r="H348" s="40" t="n">
        <v>1708800</v>
      </c>
    </row>
    <row r="349" customFormat="false" ht="15" hidden="false" customHeight="false" outlineLevel="0" collapsed="false">
      <c r="A349" s="3" t="s">
        <v>34</v>
      </c>
      <c r="B349" s="3" t="s">
        <v>175</v>
      </c>
      <c r="C349" s="3" t="n">
        <v>6</v>
      </c>
      <c r="D349" s="3" t="s">
        <v>168</v>
      </c>
      <c r="E349" s="3" t="s">
        <v>169</v>
      </c>
      <c r="F349" s="3" t="s">
        <v>49</v>
      </c>
      <c r="G349" s="3" t="s">
        <v>50</v>
      </c>
      <c r="H349" s="40" t="n">
        <v>10661917.53</v>
      </c>
    </row>
    <row r="350" customFormat="false" ht="15" hidden="false" customHeight="false" outlineLevel="0" collapsed="false">
      <c r="A350" s="3" t="s">
        <v>34</v>
      </c>
      <c r="B350" s="3" t="s">
        <v>175</v>
      </c>
      <c r="C350" s="3" t="n">
        <v>6</v>
      </c>
      <c r="D350" s="3" t="s">
        <v>168</v>
      </c>
      <c r="E350" s="3" t="s">
        <v>169</v>
      </c>
      <c r="F350" s="3" t="s">
        <v>51</v>
      </c>
      <c r="G350" s="3" t="s">
        <v>50</v>
      </c>
      <c r="H350" s="40" t="n">
        <v>739985.73</v>
      </c>
    </row>
    <row r="351" customFormat="false" ht="15" hidden="false" customHeight="false" outlineLevel="0" collapsed="false">
      <c r="A351" s="3" t="s">
        <v>34</v>
      </c>
      <c r="B351" s="3" t="s">
        <v>175</v>
      </c>
      <c r="C351" s="3" t="n">
        <v>6</v>
      </c>
      <c r="D351" s="3" t="s">
        <v>168</v>
      </c>
      <c r="E351" s="3" t="s">
        <v>169</v>
      </c>
      <c r="F351" s="3" t="s">
        <v>52</v>
      </c>
      <c r="G351" s="3" t="s">
        <v>50</v>
      </c>
      <c r="H351" s="40" t="n">
        <v>423963.57</v>
      </c>
    </row>
    <row r="352" customFormat="false" ht="15" hidden="false" customHeight="false" outlineLevel="0" collapsed="false">
      <c r="A352" s="3" t="s">
        <v>34</v>
      </c>
      <c r="B352" s="3" t="s">
        <v>175</v>
      </c>
      <c r="C352" s="3" t="n">
        <v>6</v>
      </c>
      <c r="D352" s="3" t="s">
        <v>71</v>
      </c>
      <c r="E352" s="3" t="s">
        <v>170</v>
      </c>
      <c r="F352" s="3" t="s">
        <v>57</v>
      </c>
      <c r="G352" s="3" t="s">
        <v>50</v>
      </c>
      <c r="H352" s="40" t="n">
        <v>1719514.62</v>
      </c>
    </row>
    <row r="353" customFormat="false" ht="15" hidden="false" customHeight="false" outlineLevel="0" collapsed="false">
      <c r="A353" s="3" t="s">
        <v>34</v>
      </c>
      <c r="B353" s="3" t="s">
        <v>175</v>
      </c>
      <c r="C353" s="3" t="n">
        <v>6</v>
      </c>
      <c r="D353" s="3" t="s">
        <v>71</v>
      </c>
      <c r="E353" s="3" t="s">
        <v>170</v>
      </c>
      <c r="F353" s="3" t="s">
        <v>58</v>
      </c>
      <c r="G353" s="3" t="s">
        <v>50</v>
      </c>
      <c r="H353" s="40" t="n">
        <v>197341.27</v>
      </c>
    </row>
    <row r="354" customFormat="false" ht="15" hidden="false" customHeight="false" outlineLevel="0" collapsed="false">
      <c r="A354" s="3" t="s">
        <v>34</v>
      </c>
      <c r="B354" s="3" t="s">
        <v>175</v>
      </c>
      <c r="C354" s="3" t="n">
        <v>6</v>
      </c>
      <c r="D354" s="3" t="s">
        <v>71</v>
      </c>
      <c r="E354" s="3" t="s">
        <v>170</v>
      </c>
      <c r="F354" s="3" t="s">
        <v>59</v>
      </c>
      <c r="G354" s="3" t="s">
        <v>50</v>
      </c>
      <c r="H354" s="40" t="n">
        <v>463299.99</v>
      </c>
    </row>
    <row r="355" customFormat="false" ht="15" hidden="false" customHeight="false" outlineLevel="0" collapsed="false">
      <c r="A355" s="3" t="s">
        <v>34</v>
      </c>
      <c r="B355" s="3" t="s">
        <v>175</v>
      </c>
      <c r="C355" s="3" t="n">
        <v>6</v>
      </c>
      <c r="D355" s="3" t="s">
        <v>71</v>
      </c>
      <c r="E355" s="3" t="s">
        <v>170</v>
      </c>
      <c r="F355" s="3" t="s">
        <v>61</v>
      </c>
      <c r="G355" s="3" t="s">
        <v>50</v>
      </c>
      <c r="H355" s="40" t="n">
        <v>14737.23</v>
      </c>
    </row>
    <row r="356" customFormat="false" ht="15" hidden="false" customHeight="false" outlineLevel="0" collapsed="false">
      <c r="A356" s="3" t="s">
        <v>34</v>
      </c>
      <c r="B356" s="3" t="s">
        <v>175</v>
      </c>
      <c r="C356" s="3" t="n">
        <v>6</v>
      </c>
      <c r="D356" s="3" t="s">
        <v>73</v>
      </c>
      <c r="E356" s="3" t="s">
        <v>170</v>
      </c>
      <c r="F356" s="3" t="s">
        <v>57</v>
      </c>
      <c r="G356" s="3" t="s">
        <v>50</v>
      </c>
      <c r="H356" s="40" t="n">
        <v>426516.62</v>
      </c>
    </row>
    <row r="357" customFormat="false" ht="15" hidden="false" customHeight="false" outlineLevel="0" collapsed="false">
      <c r="A357" s="3" t="s">
        <v>34</v>
      </c>
      <c r="B357" s="3" t="s">
        <v>175</v>
      </c>
      <c r="C357" s="3" t="n">
        <v>6</v>
      </c>
      <c r="D357" s="3" t="s">
        <v>73</v>
      </c>
      <c r="E357" s="3" t="s">
        <v>170</v>
      </c>
      <c r="F357" s="3" t="s">
        <v>59</v>
      </c>
      <c r="G357" s="3" t="s">
        <v>50</v>
      </c>
      <c r="H357" s="40" t="n">
        <v>40773.86</v>
      </c>
    </row>
    <row r="358" customFormat="false" ht="15" hidden="false" customHeight="false" outlineLevel="0" collapsed="false">
      <c r="A358" s="3" t="s">
        <v>34</v>
      </c>
      <c r="B358" s="3" t="s">
        <v>175</v>
      </c>
      <c r="C358" s="3" t="n">
        <v>6</v>
      </c>
      <c r="D358" s="3" t="s">
        <v>73</v>
      </c>
      <c r="E358" s="3" t="s">
        <v>170</v>
      </c>
      <c r="F358" s="3" t="s">
        <v>61</v>
      </c>
      <c r="G358" s="3" t="s">
        <v>50</v>
      </c>
      <c r="H358" s="40" t="n">
        <v>7976.67</v>
      </c>
    </row>
    <row r="359" customFormat="false" ht="15" hidden="false" customHeight="false" outlineLevel="0" collapsed="false">
      <c r="A359" s="3" t="s">
        <v>34</v>
      </c>
      <c r="B359" s="3" t="s">
        <v>175</v>
      </c>
      <c r="C359" s="3" t="n">
        <v>6</v>
      </c>
      <c r="D359" s="3" t="s">
        <v>75</v>
      </c>
      <c r="E359" s="3" t="s">
        <v>170</v>
      </c>
      <c r="F359" s="3" t="s">
        <v>57</v>
      </c>
      <c r="G359" s="3" t="s">
        <v>50</v>
      </c>
      <c r="H359" s="40" t="n">
        <v>752586.75</v>
      </c>
    </row>
    <row r="360" customFormat="false" ht="15" hidden="false" customHeight="false" outlineLevel="0" collapsed="false">
      <c r="A360" s="3" t="s">
        <v>34</v>
      </c>
      <c r="B360" s="3" t="s">
        <v>175</v>
      </c>
      <c r="C360" s="3" t="n">
        <v>6</v>
      </c>
      <c r="D360" s="3" t="s">
        <v>75</v>
      </c>
      <c r="E360" s="3" t="s">
        <v>170</v>
      </c>
      <c r="F360" s="3" t="s">
        <v>60</v>
      </c>
      <c r="G360" s="3" t="s">
        <v>50</v>
      </c>
      <c r="H360" s="40" t="n">
        <v>357496.81</v>
      </c>
    </row>
    <row r="361" customFormat="false" ht="15" hidden="false" customHeight="false" outlineLevel="0" collapsed="false">
      <c r="A361" s="3" t="s">
        <v>34</v>
      </c>
      <c r="B361" s="3" t="s">
        <v>175</v>
      </c>
      <c r="C361" s="3" t="n">
        <v>6</v>
      </c>
      <c r="D361" s="3" t="s">
        <v>75</v>
      </c>
      <c r="E361" s="3" t="s">
        <v>170</v>
      </c>
      <c r="F361" s="3" t="s">
        <v>61</v>
      </c>
      <c r="G361" s="3" t="s">
        <v>50</v>
      </c>
      <c r="H361" s="40" t="n">
        <v>58575.23</v>
      </c>
    </row>
    <row r="362" customFormat="false" ht="15" hidden="false" customHeight="false" outlineLevel="0" collapsed="false">
      <c r="A362" s="3" t="s">
        <v>34</v>
      </c>
      <c r="B362" s="3" t="s">
        <v>175</v>
      </c>
      <c r="C362" s="3" t="n">
        <v>6</v>
      </c>
      <c r="D362" s="3" t="s">
        <v>75</v>
      </c>
      <c r="E362" s="3" t="s">
        <v>170</v>
      </c>
      <c r="F362" s="3" t="s">
        <v>59</v>
      </c>
      <c r="G362" s="3" t="s">
        <v>50</v>
      </c>
      <c r="H362" s="40" t="n">
        <v>37662.46</v>
      </c>
    </row>
    <row r="363" customFormat="false" ht="15" hidden="false" customHeight="false" outlineLevel="0" collapsed="false">
      <c r="A363" s="3" t="s">
        <v>34</v>
      </c>
      <c r="B363" s="3" t="s">
        <v>175</v>
      </c>
      <c r="C363" s="3" t="n">
        <v>6</v>
      </c>
      <c r="D363" s="3" t="s">
        <v>77</v>
      </c>
      <c r="E363" s="3" t="s">
        <v>170</v>
      </c>
      <c r="F363" s="3" t="s">
        <v>57</v>
      </c>
      <c r="G363" s="3" t="s">
        <v>50</v>
      </c>
      <c r="H363" s="40" t="n">
        <v>389968.52</v>
      </c>
    </row>
    <row r="364" customFormat="false" ht="15" hidden="false" customHeight="false" outlineLevel="0" collapsed="false">
      <c r="A364" s="3" t="s">
        <v>34</v>
      </c>
      <c r="B364" s="3" t="s">
        <v>175</v>
      </c>
      <c r="C364" s="3" t="n">
        <v>6</v>
      </c>
      <c r="D364" s="3" t="s">
        <v>77</v>
      </c>
      <c r="E364" s="3" t="s">
        <v>170</v>
      </c>
      <c r="F364" s="3" t="s">
        <v>59</v>
      </c>
      <c r="G364" s="3" t="s">
        <v>50</v>
      </c>
      <c r="H364" s="40" t="n">
        <v>55541.08</v>
      </c>
    </row>
    <row r="365" customFormat="false" ht="15" hidden="false" customHeight="false" outlineLevel="0" collapsed="false">
      <c r="A365" s="3" t="s">
        <v>34</v>
      </c>
      <c r="B365" s="3" t="s">
        <v>175</v>
      </c>
      <c r="C365" s="3" t="n">
        <v>6</v>
      </c>
      <c r="D365" s="3" t="s">
        <v>77</v>
      </c>
      <c r="E365" s="3" t="s">
        <v>170</v>
      </c>
      <c r="F365" s="3" t="s">
        <v>58</v>
      </c>
      <c r="G365" s="3" t="s">
        <v>50</v>
      </c>
      <c r="H365" s="40" t="n">
        <v>37558.4</v>
      </c>
    </row>
    <row r="366" customFormat="false" ht="15" hidden="false" customHeight="false" outlineLevel="0" collapsed="false">
      <c r="A366" s="3" t="s">
        <v>34</v>
      </c>
      <c r="B366" s="3" t="s">
        <v>175</v>
      </c>
      <c r="C366" s="3" t="n">
        <v>6</v>
      </c>
      <c r="D366" s="3" t="s">
        <v>79</v>
      </c>
      <c r="E366" s="3" t="s">
        <v>170</v>
      </c>
      <c r="F366" s="3" t="s">
        <v>57</v>
      </c>
      <c r="G366" s="3" t="s">
        <v>50</v>
      </c>
      <c r="H366" s="40" t="n">
        <v>379035.98</v>
      </c>
    </row>
    <row r="367" customFormat="false" ht="15" hidden="false" customHeight="false" outlineLevel="0" collapsed="false">
      <c r="A367" s="3" t="s">
        <v>34</v>
      </c>
      <c r="B367" s="3" t="s">
        <v>175</v>
      </c>
      <c r="C367" s="3" t="n">
        <v>6</v>
      </c>
      <c r="D367" s="3" t="s">
        <v>79</v>
      </c>
      <c r="E367" s="3" t="s">
        <v>170</v>
      </c>
      <c r="F367" s="3" t="s">
        <v>59</v>
      </c>
      <c r="G367" s="3" t="s">
        <v>50</v>
      </c>
      <c r="H367" s="40" t="n">
        <v>71791.58</v>
      </c>
    </row>
    <row r="368" customFormat="false" ht="15" hidden="false" customHeight="false" outlineLevel="0" collapsed="false">
      <c r="A368" s="3" t="s">
        <v>34</v>
      </c>
      <c r="B368" s="3" t="s">
        <v>175</v>
      </c>
      <c r="C368" s="3" t="n">
        <v>6</v>
      </c>
      <c r="D368" s="3" t="s">
        <v>79</v>
      </c>
      <c r="E368" s="3" t="s">
        <v>170</v>
      </c>
      <c r="F368" s="3" t="s">
        <v>62</v>
      </c>
      <c r="G368" s="3" t="s">
        <v>50</v>
      </c>
      <c r="H368" s="40" t="n">
        <v>43210.32</v>
      </c>
    </row>
    <row r="369" customFormat="false" ht="15" hidden="false" customHeight="false" outlineLevel="0" collapsed="false">
      <c r="A369" s="3" t="s">
        <v>34</v>
      </c>
      <c r="B369" s="3" t="s">
        <v>175</v>
      </c>
      <c r="C369" s="3" t="n">
        <v>6</v>
      </c>
      <c r="D369" s="3" t="s">
        <v>81</v>
      </c>
      <c r="E369" s="3" t="s">
        <v>170</v>
      </c>
      <c r="F369" s="3" t="s">
        <v>57</v>
      </c>
      <c r="G369" s="3" t="s">
        <v>50</v>
      </c>
      <c r="H369" s="40" t="n">
        <v>443760.62</v>
      </c>
    </row>
    <row r="370" customFormat="false" ht="15" hidden="false" customHeight="false" outlineLevel="0" collapsed="false">
      <c r="A370" s="3" t="s">
        <v>34</v>
      </c>
      <c r="B370" s="3" t="s">
        <v>175</v>
      </c>
      <c r="C370" s="3" t="n">
        <v>6</v>
      </c>
      <c r="D370" s="3" t="s">
        <v>81</v>
      </c>
      <c r="E370" s="3" t="s">
        <v>170</v>
      </c>
      <c r="F370" s="3" t="s">
        <v>62</v>
      </c>
      <c r="G370" s="3" t="s">
        <v>50</v>
      </c>
      <c r="H370" s="40" t="n">
        <v>113669.24</v>
      </c>
    </row>
    <row r="371" customFormat="false" ht="15" hidden="false" customHeight="false" outlineLevel="0" collapsed="false">
      <c r="A371" s="3" t="s">
        <v>34</v>
      </c>
      <c r="B371" s="3" t="s">
        <v>175</v>
      </c>
      <c r="C371" s="3" t="n">
        <v>6</v>
      </c>
      <c r="D371" s="3" t="s">
        <v>81</v>
      </c>
      <c r="E371" s="3" t="s">
        <v>170</v>
      </c>
      <c r="F371" s="3" t="s">
        <v>63</v>
      </c>
      <c r="G371" s="3" t="s">
        <v>50</v>
      </c>
      <c r="H371" s="40" t="n">
        <v>279851.16</v>
      </c>
    </row>
    <row r="372" customFormat="false" ht="15" hidden="false" customHeight="false" outlineLevel="0" collapsed="false">
      <c r="A372" s="3" t="s">
        <v>34</v>
      </c>
      <c r="B372" s="3" t="s">
        <v>175</v>
      </c>
      <c r="C372" s="3" t="n">
        <v>6</v>
      </c>
      <c r="D372" s="3" t="s">
        <v>81</v>
      </c>
      <c r="E372" s="3" t="s">
        <v>170</v>
      </c>
      <c r="F372" s="3" t="s">
        <v>59</v>
      </c>
      <c r="G372" s="3" t="s">
        <v>50</v>
      </c>
      <c r="H372" s="40" t="n">
        <v>28460.1</v>
      </c>
    </row>
    <row r="373" customFormat="false" ht="15" hidden="false" customHeight="false" outlineLevel="0" collapsed="false">
      <c r="A373" s="3" t="s">
        <v>34</v>
      </c>
      <c r="B373" s="3" t="s">
        <v>175</v>
      </c>
      <c r="C373" s="3" t="n">
        <v>6</v>
      </c>
      <c r="D373" s="3" t="s">
        <v>81</v>
      </c>
      <c r="E373" s="3" t="s">
        <v>170</v>
      </c>
      <c r="F373" s="3" t="s">
        <v>61</v>
      </c>
      <c r="G373" s="3" t="s">
        <v>50</v>
      </c>
      <c r="H373" s="40" t="n">
        <v>10442.52</v>
      </c>
    </row>
    <row r="374" customFormat="false" ht="15" hidden="false" customHeight="false" outlineLevel="0" collapsed="false">
      <c r="A374" s="3" t="s">
        <v>35</v>
      </c>
      <c r="B374" s="3" t="s">
        <v>176</v>
      </c>
      <c r="C374" s="3" t="n">
        <v>7</v>
      </c>
      <c r="D374" s="3" t="s">
        <v>168</v>
      </c>
      <c r="E374" s="3" t="s">
        <v>40</v>
      </c>
      <c r="F374" s="3" t="s">
        <v>41</v>
      </c>
      <c r="G374" s="3" t="s">
        <v>40</v>
      </c>
      <c r="H374" s="40" t="n">
        <v>8520287</v>
      </c>
    </row>
    <row r="375" customFormat="false" ht="15" hidden="false" customHeight="false" outlineLevel="0" collapsed="false">
      <c r="A375" s="3" t="s">
        <v>35</v>
      </c>
      <c r="B375" s="3" t="s">
        <v>176</v>
      </c>
      <c r="C375" s="3" t="n">
        <v>7</v>
      </c>
      <c r="D375" s="3" t="s">
        <v>168</v>
      </c>
      <c r="E375" s="3" t="s">
        <v>40</v>
      </c>
      <c r="F375" s="3" t="s">
        <v>42</v>
      </c>
      <c r="G375" s="3" t="s">
        <v>40</v>
      </c>
      <c r="H375" s="40" t="n">
        <v>7764255</v>
      </c>
    </row>
    <row r="376" customFormat="false" ht="15" hidden="false" customHeight="false" outlineLevel="0" collapsed="false">
      <c r="A376" s="3" t="s">
        <v>35</v>
      </c>
      <c r="B376" s="3" t="s">
        <v>176</v>
      </c>
      <c r="C376" s="3" t="n">
        <v>7</v>
      </c>
      <c r="D376" s="3" t="s">
        <v>168</v>
      </c>
      <c r="E376" s="3" t="s">
        <v>40</v>
      </c>
      <c r="F376" s="3" t="s">
        <v>43</v>
      </c>
      <c r="G376" s="3" t="s">
        <v>40</v>
      </c>
      <c r="H376" s="40" t="n">
        <v>753759</v>
      </c>
    </row>
    <row r="377" customFormat="false" ht="15" hidden="false" customHeight="false" outlineLevel="0" collapsed="false">
      <c r="A377" s="3" t="s">
        <v>35</v>
      </c>
      <c r="B377" s="3" t="s">
        <v>176</v>
      </c>
      <c r="C377" s="3" t="n">
        <v>7</v>
      </c>
      <c r="D377" s="3" t="s">
        <v>168</v>
      </c>
      <c r="E377" s="3" t="s">
        <v>40</v>
      </c>
      <c r="F377" s="3" t="s">
        <v>44</v>
      </c>
      <c r="G377" s="3" t="s">
        <v>40</v>
      </c>
      <c r="H377" s="40" t="n">
        <v>473870</v>
      </c>
    </row>
    <row r="378" customFormat="false" ht="15" hidden="false" customHeight="false" outlineLevel="0" collapsed="false">
      <c r="A378" s="3" t="s">
        <v>35</v>
      </c>
      <c r="B378" s="3" t="s">
        <v>176</v>
      </c>
      <c r="C378" s="3" t="n">
        <v>7</v>
      </c>
      <c r="D378" s="3" t="s">
        <v>168</v>
      </c>
      <c r="E378" s="3" t="s">
        <v>40</v>
      </c>
      <c r="F378" s="3" t="s">
        <v>45</v>
      </c>
      <c r="G378" s="3" t="s">
        <v>40</v>
      </c>
      <c r="H378" s="40" t="n">
        <v>1273824.18</v>
      </c>
    </row>
    <row r="379" customFormat="false" ht="15" hidden="false" customHeight="false" outlineLevel="0" collapsed="false">
      <c r="A379" s="3" t="s">
        <v>35</v>
      </c>
      <c r="B379" s="3" t="s">
        <v>176</v>
      </c>
      <c r="C379" s="3" t="n">
        <v>7</v>
      </c>
      <c r="D379" s="3" t="s">
        <v>168</v>
      </c>
      <c r="E379" s="3" t="s">
        <v>40</v>
      </c>
      <c r="F379" s="3" t="s">
        <v>46</v>
      </c>
      <c r="G379" s="3" t="s">
        <v>40</v>
      </c>
      <c r="H379" s="40" t="n">
        <v>1593750</v>
      </c>
    </row>
    <row r="380" customFormat="false" ht="15" hidden="false" customHeight="false" outlineLevel="0" collapsed="false">
      <c r="A380" s="3" t="s">
        <v>35</v>
      </c>
      <c r="B380" s="3" t="s">
        <v>176</v>
      </c>
      <c r="C380" s="3" t="n">
        <v>7</v>
      </c>
      <c r="D380" s="3" t="s">
        <v>168</v>
      </c>
      <c r="E380" s="3" t="s">
        <v>169</v>
      </c>
      <c r="F380" s="3" t="s">
        <v>49</v>
      </c>
      <c r="G380" s="3" t="s">
        <v>50</v>
      </c>
      <c r="H380" s="40" t="n">
        <v>10104874</v>
      </c>
    </row>
    <row r="381" customFormat="false" ht="15" hidden="false" customHeight="false" outlineLevel="0" collapsed="false">
      <c r="A381" s="3" t="s">
        <v>35</v>
      </c>
      <c r="B381" s="3" t="s">
        <v>176</v>
      </c>
      <c r="C381" s="3" t="n">
        <v>7</v>
      </c>
      <c r="D381" s="3" t="s">
        <v>168</v>
      </c>
      <c r="E381" s="3" t="s">
        <v>169</v>
      </c>
      <c r="F381" s="3" t="s">
        <v>51</v>
      </c>
      <c r="G381" s="3" t="s">
        <v>50</v>
      </c>
      <c r="H381" s="40" t="n">
        <v>683016</v>
      </c>
    </row>
    <row r="382" customFormat="false" ht="15" hidden="false" customHeight="false" outlineLevel="0" collapsed="false">
      <c r="A382" s="3" t="s">
        <v>35</v>
      </c>
      <c r="B382" s="3" t="s">
        <v>176</v>
      </c>
      <c r="C382" s="3" t="n">
        <v>7</v>
      </c>
      <c r="D382" s="3" t="s">
        <v>168</v>
      </c>
      <c r="E382" s="3" t="s">
        <v>169</v>
      </c>
      <c r="F382" s="3" t="s">
        <v>52</v>
      </c>
      <c r="G382" s="3" t="s">
        <v>50</v>
      </c>
      <c r="H382" s="40" t="n">
        <v>383328.6</v>
      </c>
    </row>
    <row r="383" customFormat="false" ht="15" hidden="false" customHeight="false" outlineLevel="0" collapsed="false">
      <c r="A383" s="3" t="s">
        <v>35</v>
      </c>
      <c r="B383" s="3" t="s">
        <v>176</v>
      </c>
      <c r="C383" s="3" t="n">
        <v>7</v>
      </c>
      <c r="D383" s="3" t="s">
        <v>71</v>
      </c>
      <c r="E383" s="3" t="s">
        <v>170</v>
      </c>
      <c r="F383" s="3" t="s">
        <v>57</v>
      </c>
      <c r="G383" s="3" t="s">
        <v>50</v>
      </c>
      <c r="H383" s="40" t="n">
        <v>1820000</v>
      </c>
    </row>
    <row r="384" customFormat="false" ht="15" hidden="false" customHeight="false" outlineLevel="0" collapsed="false">
      <c r="A384" s="3" t="s">
        <v>35</v>
      </c>
      <c r="B384" s="3" t="s">
        <v>176</v>
      </c>
      <c r="C384" s="3" t="n">
        <v>7</v>
      </c>
      <c r="D384" s="3" t="s">
        <v>71</v>
      </c>
      <c r="E384" s="3" t="s">
        <v>170</v>
      </c>
      <c r="F384" s="3" t="s">
        <v>58</v>
      </c>
      <c r="G384" s="3" t="s">
        <v>50</v>
      </c>
      <c r="H384" s="40" t="n">
        <v>90000</v>
      </c>
    </row>
    <row r="385" customFormat="false" ht="15" hidden="false" customHeight="false" outlineLevel="0" collapsed="false">
      <c r="A385" s="3" t="s">
        <v>35</v>
      </c>
      <c r="B385" s="3" t="s">
        <v>176</v>
      </c>
      <c r="C385" s="3" t="n">
        <v>7</v>
      </c>
      <c r="D385" s="3" t="s">
        <v>71</v>
      </c>
      <c r="E385" s="3" t="s">
        <v>170</v>
      </c>
      <c r="F385" s="3" t="s">
        <v>59</v>
      </c>
      <c r="G385" s="3" t="s">
        <v>50</v>
      </c>
      <c r="H385" s="40" t="n">
        <v>420000</v>
      </c>
    </row>
    <row r="386" customFormat="false" ht="15" hidden="false" customHeight="false" outlineLevel="0" collapsed="false">
      <c r="A386" s="3" t="s">
        <v>35</v>
      </c>
      <c r="B386" s="3" t="s">
        <v>176</v>
      </c>
      <c r="C386" s="3" t="n">
        <v>7</v>
      </c>
      <c r="D386" s="3" t="s">
        <v>71</v>
      </c>
      <c r="E386" s="3" t="s">
        <v>170</v>
      </c>
      <c r="F386" s="3" t="s">
        <v>61</v>
      </c>
      <c r="G386" s="3" t="s">
        <v>50</v>
      </c>
      <c r="H386" s="40" t="n">
        <v>15000</v>
      </c>
    </row>
    <row r="387" customFormat="false" ht="15" hidden="false" customHeight="false" outlineLevel="0" collapsed="false">
      <c r="A387" s="3" t="s">
        <v>35</v>
      </c>
      <c r="B387" s="3" t="s">
        <v>176</v>
      </c>
      <c r="C387" s="3" t="n">
        <v>7</v>
      </c>
      <c r="D387" s="3" t="s">
        <v>73</v>
      </c>
      <c r="E387" s="3" t="s">
        <v>170</v>
      </c>
      <c r="F387" s="3" t="s">
        <v>57</v>
      </c>
      <c r="G387" s="3" t="s">
        <v>50</v>
      </c>
      <c r="H387" s="40" t="n">
        <v>429000</v>
      </c>
    </row>
    <row r="388" customFormat="false" ht="15" hidden="false" customHeight="false" outlineLevel="0" collapsed="false">
      <c r="A388" s="3" t="s">
        <v>35</v>
      </c>
      <c r="B388" s="3" t="s">
        <v>176</v>
      </c>
      <c r="C388" s="3" t="n">
        <v>7</v>
      </c>
      <c r="D388" s="3" t="s">
        <v>73</v>
      </c>
      <c r="E388" s="3" t="s">
        <v>170</v>
      </c>
      <c r="F388" s="3" t="s">
        <v>59</v>
      </c>
      <c r="G388" s="3" t="s">
        <v>50</v>
      </c>
      <c r="H388" s="40" t="n">
        <v>40000</v>
      </c>
    </row>
    <row r="389" customFormat="false" ht="15" hidden="false" customHeight="false" outlineLevel="0" collapsed="false">
      <c r="A389" s="3" t="s">
        <v>35</v>
      </c>
      <c r="B389" s="3" t="s">
        <v>176</v>
      </c>
      <c r="C389" s="3" t="n">
        <v>7</v>
      </c>
      <c r="D389" s="3" t="s">
        <v>73</v>
      </c>
      <c r="E389" s="3" t="s">
        <v>170</v>
      </c>
      <c r="F389" s="3" t="s">
        <v>61</v>
      </c>
      <c r="G389" s="3" t="s">
        <v>50</v>
      </c>
      <c r="H389" s="40" t="n">
        <v>8000</v>
      </c>
    </row>
    <row r="390" customFormat="false" ht="15" hidden="false" customHeight="false" outlineLevel="0" collapsed="false">
      <c r="A390" s="3" t="s">
        <v>35</v>
      </c>
      <c r="B390" s="3" t="s">
        <v>176</v>
      </c>
      <c r="C390" s="3" t="n">
        <v>7</v>
      </c>
      <c r="D390" s="3" t="s">
        <v>75</v>
      </c>
      <c r="E390" s="3" t="s">
        <v>170</v>
      </c>
      <c r="F390" s="3" t="s">
        <v>57</v>
      </c>
      <c r="G390" s="3" t="s">
        <v>50</v>
      </c>
      <c r="H390" s="40" t="n">
        <v>767000</v>
      </c>
    </row>
    <row r="391" customFormat="false" ht="15" hidden="false" customHeight="false" outlineLevel="0" collapsed="false">
      <c r="A391" s="3" t="s">
        <v>35</v>
      </c>
      <c r="B391" s="3" t="s">
        <v>176</v>
      </c>
      <c r="C391" s="3" t="n">
        <v>7</v>
      </c>
      <c r="D391" s="3" t="s">
        <v>75</v>
      </c>
      <c r="E391" s="3" t="s">
        <v>170</v>
      </c>
      <c r="F391" s="3" t="s">
        <v>60</v>
      </c>
      <c r="G391" s="3" t="s">
        <v>50</v>
      </c>
      <c r="H391" s="40" t="n">
        <v>350000</v>
      </c>
    </row>
    <row r="392" customFormat="false" ht="15" hidden="false" customHeight="false" outlineLevel="0" collapsed="false">
      <c r="A392" s="3" t="s">
        <v>35</v>
      </c>
      <c r="B392" s="3" t="s">
        <v>176</v>
      </c>
      <c r="C392" s="3" t="n">
        <v>7</v>
      </c>
      <c r="D392" s="3" t="s">
        <v>75</v>
      </c>
      <c r="E392" s="3" t="s">
        <v>170</v>
      </c>
      <c r="F392" s="3" t="s">
        <v>61</v>
      </c>
      <c r="G392" s="3" t="s">
        <v>50</v>
      </c>
      <c r="H392" s="40" t="n">
        <v>60000</v>
      </c>
    </row>
    <row r="393" customFormat="false" ht="15" hidden="false" customHeight="false" outlineLevel="0" collapsed="false">
      <c r="A393" s="3" t="s">
        <v>35</v>
      </c>
      <c r="B393" s="3" t="s">
        <v>176</v>
      </c>
      <c r="C393" s="3" t="n">
        <v>7</v>
      </c>
      <c r="D393" s="3" t="s">
        <v>75</v>
      </c>
      <c r="E393" s="3" t="s">
        <v>170</v>
      </c>
      <c r="F393" s="3" t="s">
        <v>59</v>
      </c>
      <c r="G393" s="3" t="s">
        <v>50</v>
      </c>
      <c r="H393" s="40" t="n">
        <v>35000</v>
      </c>
    </row>
    <row r="394" customFormat="false" ht="15" hidden="false" customHeight="false" outlineLevel="0" collapsed="false">
      <c r="A394" s="3" t="s">
        <v>35</v>
      </c>
      <c r="B394" s="3" t="s">
        <v>176</v>
      </c>
      <c r="C394" s="3" t="n">
        <v>7</v>
      </c>
      <c r="D394" s="3" t="s">
        <v>77</v>
      </c>
      <c r="E394" s="3" t="s">
        <v>170</v>
      </c>
      <c r="F394" s="3" t="s">
        <v>57</v>
      </c>
      <c r="G394" s="3" t="s">
        <v>50</v>
      </c>
      <c r="H394" s="40" t="n">
        <v>390000</v>
      </c>
    </row>
    <row r="395" customFormat="false" ht="15" hidden="false" customHeight="false" outlineLevel="0" collapsed="false">
      <c r="A395" s="3" t="s">
        <v>35</v>
      </c>
      <c r="B395" s="3" t="s">
        <v>176</v>
      </c>
      <c r="C395" s="3" t="n">
        <v>7</v>
      </c>
      <c r="D395" s="3" t="s">
        <v>77</v>
      </c>
      <c r="E395" s="3" t="s">
        <v>170</v>
      </c>
      <c r="F395" s="3" t="s">
        <v>59</v>
      </c>
      <c r="G395" s="3" t="s">
        <v>50</v>
      </c>
      <c r="H395" s="40" t="n">
        <v>55000</v>
      </c>
    </row>
    <row r="396" customFormat="false" ht="15" hidden="false" customHeight="false" outlineLevel="0" collapsed="false">
      <c r="A396" s="3" t="s">
        <v>35</v>
      </c>
      <c r="B396" s="3" t="s">
        <v>176</v>
      </c>
      <c r="C396" s="3" t="n">
        <v>7</v>
      </c>
      <c r="D396" s="3" t="s">
        <v>77</v>
      </c>
      <c r="E396" s="3" t="s">
        <v>170</v>
      </c>
      <c r="F396" s="3" t="s">
        <v>58</v>
      </c>
      <c r="G396" s="3" t="s">
        <v>50</v>
      </c>
      <c r="H396" s="40" t="n">
        <v>40000</v>
      </c>
    </row>
    <row r="397" customFormat="false" ht="15" hidden="false" customHeight="false" outlineLevel="0" collapsed="false">
      <c r="A397" s="3" t="s">
        <v>35</v>
      </c>
      <c r="B397" s="3" t="s">
        <v>176</v>
      </c>
      <c r="C397" s="3" t="n">
        <v>7</v>
      </c>
      <c r="D397" s="3" t="s">
        <v>79</v>
      </c>
      <c r="E397" s="3" t="s">
        <v>170</v>
      </c>
      <c r="F397" s="3" t="s">
        <v>57</v>
      </c>
      <c r="G397" s="3" t="s">
        <v>50</v>
      </c>
      <c r="H397" s="40" t="n">
        <v>412500</v>
      </c>
    </row>
    <row r="398" customFormat="false" ht="15" hidden="false" customHeight="false" outlineLevel="0" collapsed="false">
      <c r="A398" s="3" t="s">
        <v>35</v>
      </c>
      <c r="B398" s="3" t="s">
        <v>176</v>
      </c>
      <c r="C398" s="3" t="n">
        <v>7</v>
      </c>
      <c r="D398" s="3" t="s">
        <v>79</v>
      </c>
      <c r="E398" s="3" t="s">
        <v>170</v>
      </c>
      <c r="F398" s="3" t="s">
        <v>59</v>
      </c>
      <c r="G398" s="3" t="s">
        <v>50</v>
      </c>
      <c r="H398" s="40" t="n">
        <v>70000</v>
      </c>
    </row>
    <row r="399" customFormat="false" ht="15" hidden="false" customHeight="false" outlineLevel="0" collapsed="false">
      <c r="A399" s="3" t="s">
        <v>35</v>
      </c>
      <c r="B399" s="3" t="s">
        <v>176</v>
      </c>
      <c r="C399" s="3" t="n">
        <v>7</v>
      </c>
      <c r="D399" s="3" t="s">
        <v>79</v>
      </c>
      <c r="E399" s="3" t="s">
        <v>170</v>
      </c>
      <c r="F399" s="3" t="s">
        <v>62</v>
      </c>
      <c r="G399" s="3" t="s">
        <v>50</v>
      </c>
      <c r="H399" s="40" t="n">
        <v>45000</v>
      </c>
    </row>
    <row r="400" customFormat="false" ht="15" hidden="false" customHeight="false" outlineLevel="0" collapsed="false">
      <c r="A400" s="3" t="s">
        <v>35</v>
      </c>
      <c r="B400" s="3" t="s">
        <v>176</v>
      </c>
      <c r="C400" s="3" t="n">
        <v>7</v>
      </c>
      <c r="D400" s="3" t="s">
        <v>81</v>
      </c>
      <c r="E400" s="3" t="s">
        <v>170</v>
      </c>
      <c r="F400" s="3" t="s">
        <v>57</v>
      </c>
      <c r="G400" s="3" t="s">
        <v>50</v>
      </c>
      <c r="H400" s="40" t="n">
        <v>445500</v>
      </c>
    </row>
    <row r="401" customFormat="false" ht="15" hidden="false" customHeight="false" outlineLevel="0" collapsed="false">
      <c r="A401" s="3" t="s">
        <v>35</v>
      </c>
      <c r="B401" s="3" t="s">
        <v>176</v>
      </c>
      <c r="C401" s="3" t="n">
        <v>7</v>
      </c>
      <c r="D401" s="3" t="s">
        <v>81</v>
      </c>
      <c r="E401" s="3" t="s">
        <v>170</v>
      </c>
      <c r="F401" s="3" t="s">
        <v>62</v>
      </c>
      <c r="G401" s="3" t="s">
        <v>50</v>
      </c>
      <c r="H401" s="40" t="n">
        <v>120000</v>
      </c>
    </row>
    <row r="402" customFormat="false" ht="15" hidden="false" customHeight="false" outlineLevel="0" collapsed="false">
      <c r="A402" s="3" t="s">
        <v>35</v>
      </c>
      <c r="B402" s="3" t="s">
        <v>176</v>
      </c>
      <c r="C402" s="3" t="n">
        <v>7</v>
      </c>
      <c r="D402" s="3" t="s">
        <v>81</v>
      </c>
      <c r="E402" s="3" t="s">
        <v>170</v>
      </c>
      <c r="F402" s="3" t="s">
        <v>63</v>
      </c>
      <c r="G402" s="3" t="s">
        <v>50</v>
      </c>
      <c r="H402" s="40" t="n">
        <v>260000</v>
      </c>
    </row>
    <row r="403" customFormat="false" ht="15" hidden="false" customHeight="false" outlineLevel="0" collapsed="false">
      <c r="A403" s="3" t="s">
        <v>35</v>
      </c>
      <c r="B403" s="3" t="s">
        <v>176</v>
      </c>
      <c r="C403" s="3" t="n">
        <v>7</v>
      </c>
      <c r="D403" s="3" t="s">
        <v>81</v>
      </c>
      <c r="E403" s="3" t="s">
        <v>170</v>
      </c>
      <c r="F403" s="3" t="s">
        <v>59</v>
      </c>
      <c r="G403" s="3" t="s">
        <v>50</v>
      </c>
      <c r="H403" s="40" t="n">
        <v>30000</v>
      </c>
    </row>
    <row r="404" customFormat="false" ht="15" hidden="false" customHeight="false" outlineLevel="0" collapsed="false">
      <c r="A404" s="3" t="s">
        <v>35</v>
      </c>
      <c r="B404" s="3" t="s">
        <v>176</v>
      </c>
      <c r="C404" s="3" t="n">
        <v>7</v>
      </c>
      <c r="D404" s="3" t="s">
        <v>81</v>
      </c>
      <c r="E404" s="3" t="s">
        <v>170</v>
      </c>
      <c r="F404" s="3" t="s">
        <v>61</v>
      </c>
      <c r="G404" s="3" t="s">
        <v>50</v>
      </c>
      <c r="H404" s="40" t="n">
        <v>10000</v>
      </c>
    </row>
    <row r="405" customFormat="false" ht="15" hidden="false" customHeight="false" outlineLevel="0" collapsed="false">
      <c r="A405" s="3" t="s">
        <v>34</v>
      </c>
      <c r="B405" s="3" t="s">
        <v>176</v>
      </c>
      <c r="C405" s="3" t="n">
        <v>7</v>
      </c>
      <c r="D405" s="3" t="s">
        <v>168</v>
      </c>
      <c r="E405" s="3" t="s">
        <v>40</v>
      </c>
      <c r="F405" s="3" t="s">
        <v>41</v>
      </c>
      <c r="G405" s="3" t="s">
        <v>40</v>
      </c>
      <c r="H405" s="40" t="n">
        <v>8321512.96</v>
      </c>
    </row>
    <row r="406" customFormat="false" ht="15" hidden="false" customHeight="false" outlineLevel="0" collapsed="false">
      <c r="A406" s="3" t="s">
        <v>34</v>
      </c>
      <c r="B406" s="3" t="s">
        <v>176</v>
      </c>
      <c r="C406" s="3" t="n">
        <v>7</v>
      </c>
      <c r="D406" s="3" t="s">
        <v>168</v>
      </c>
      <c r="E406" s="3" t="s">
        <v>40</v>
      </c>
      <c r="F406" s="3" t="s">
        <v>42</v>
      </c>
      <c r="G406" s="3" t="s">
        <v>40</v>
      </c>
      <c r="H406" s="40" t="n">
        <v>8648362.05</v>
      </c>
    </row>
    <row r="407" customFormat="false" ht="15" hidden="false" customHeight="false" outlineLevel="0" collapsed="false">
      <c r="A407" s="3" t="s">
        <v>34</v>
      </c>
      <c r="B407" s="3" t="s">
        <v>176</v>
      </c>
      <c r="C407" s="3" t="n">
        <v>7</v>
      </c>
      <c r="D407" s="3" t="s">
        <v>168</v>
      </c>
      <c r="E407" s="3" t="s">
        <v>40</v>
      </c>
      <c r="F407" s="3" t="s">
        <v>43</v>
      </c>
      <c r="G407" s="3" t="s">
        <v>40</v>
      </c>
      <c r="H407" s="40" t="n">
        <v>753139.4</v>
      </c>
    </row>
    <row r="408" customFormat="false" ht="15" hidden="false" customHeight="false" outlineLevel="0" collapsed="false">
      <c r="A408" s="3" t="s">
        <v>34</v>
      </c>
      <c r="B408" s="3" t="s">
        <v>176</v>
      </c>
      <c r="C408" s="3" t="n">
        <v>7</v>
      </c>
      <c r="D408" s="3" t="s">
        <v>168</v>
      </c>
      <c r="E408" s="3" t="s">
        <v>40</v>
      </c>
      <c r="F408" s="3" t="s">
        <v>44</v>
      </c>
      <c r="G408" s="3" t="s">
        <v>40</v>
      </c>
      <c r="H408" s="40" t="n">
        <v>601859.16</v>
      </c>
    </row>
    <row r="409" customFormat="false" ht="15" hidden="false" customHeight="false" outlineLevel="0" collapsed="false">
      <c r="A409" s="3" t="s">
        <v>34</v>
      </c>
      <c r="B409" s="3" t="s">
        <v>176</v>
      </c>
      <c r="C409" s="3" t="n">
        <v>7</v>
      </c>
      <c r="D409" s="3" t="s">
        <v>168</v>
      </c>
      <c r="E409" s="3" t="s">
        <v>40</v>
      </c>
      <c r="F409" s="3" t="s">
        <v>45</v>
      </c>
      <c r="G409" s="3" t="s">
        <v>40</v>
      </c>
      <c r="H409" s="40" t="n">
        <v>1247186.44</v>
      </c>
    </row>
    <row r="410" customFormat="false" ht="15" hidden="false" customHeight="false" outlineLevel="0" collapsed="false">
      <c r="A410" s="3" t="s">
        <v>34</v>
      </c>
      <c r="B410" s="3" t="s">
        <v>176</v>
      </c>
      <c r="C410" s="3" t="n">
        <v>7</v>
      </c>
      <c r="D410" s="3" t="s">
        <v>168</v>
      </c>
      <c r="E410" s="3" t="s">
        <v>40</v>
      </c>
      <c r="F410" s="3" t="s">
        <v>46</v>
      </c>
      <c r="G410" s="3" t="s">
        <v>40</v>
      </c>
      <c r="H410" s="40" t="n">
        <v>1715475</v>
      </c>
    </row>
    <row r="411" customFormat="false" ht="15" hidden="false" customHeight="false" outlineLevel="0" collapsed="false">
      <c r="A411" s="3" t="s">
        <v>34</v>
      </c>
      <c r="B411" s="3" t="s">
        <v>176</v>
      </c>
      <c r="C411" s="3" t="n">
        <v>7</v>
      </c>
      <c r="D411" s="3" t="s">
        <v>168</v>
      </c>
      <c r="E411" s="3" t="s">
        <v>169</v>
      </c>
      <c r="F411" s="3" t="s">
        <v>49</v>
      </c>
      <c r="G411" s="3" t="s">
        <v>50</v>
      </c>
      <c r="H411" s="40" t="n">
        <v>10980263.76</v>
      </c>
    </row>
    <row r="412" customFormat="false" ht="15" hidden="false" customHeight="false" outlineLevel="0" collapsed="false">
      <c r="A412" s="3" t="s">
        <v>34</v>
      </c>
      <c r="B412" s="3" t="s">
        <v>176</v>
      </c>
      <c r="C412" s="3" t="n">
        <v>7</v>
      </c>
      <c r="D412" s="3" t="s">
        <v>168</v>
      </c>
      <c r="E412" s="3" t="s">
        <v>169</v>
      </c>
      <c r="F412" s="3" t="s">
        <v>51</v>
      </c>
      <c r="G412" s="3" t="s">
        <v>50</v>
      </c>
      <c r="H412" s="40" t="n">
        <v>753252.03</v>
      </c>
    </row>
    <row r="413" customFormat="false" ht="15" hidden="false" customHeight="false" outlineLevel="0" collapsed="false">
      <c r="A413" s="3" t="s">
        <v>34</v>
      </c>
      <c r="B413" s="3" t="s">
        <v>176</v>
      </c>
      <c r="C413" s="3" t="n">
        <v>7</v>
      </c>
      <c r="D413" s="3" t="s">
        <v>168</v>
      </c>
      <c r="E413" s="3" t="s">
        <v>169</v>
      </c>
      <c r="F413" s="3" t="s">
        <v>52</v>
      </c>
      <c r="G413" s="3" t="s">
        <v>50</v>
      </c>
      <c r="H413" s="40" t="n">
        <v>443009.99</v>
      </c>
    </row>
    <row r="414" customFormat="false" ht="15" hidden="false" customHeight="false" outlineLevel="0" collapsed="false">
      <c r="A414" s="3" t="s">
        <v>34</v>
      </c>
      <c r="B414" s="3" t="s">
        <v>176</v>
      </c>
      <c r="C414" s="3" t="n">
        <v>7</v>
      </c>
      <c r="D414" s="3" t="s">
        <v>71</v>
      </c>
      <c r="E414" s="3" t="s">
        <v>170</v>
      </c>
      <c r="F414" s="3" t="s">
        <v>57</v>
      </c>
      <c r="G414" s="3" t="s">
        <v>50</v>
      </c>
      <c r="H414" s="40" t="n">
        <v>1692910.26</v>
      </c>
    </row>
    <row r="415" customFormat="false" ht="15" hidden="false" customHeight="false" outlineLevel="0" collapsed="false">
      <c r="A415" s="3" t="s">
        <v>34</v>
      </c>
      <c r="B415" s="3" t="s">
        <v>176</v>
      </c>
      <c r="C415" s="3" t="n">
        <v>7</v>
      </c>
      <c r="D415" s="3" t="s">
        <v>71</v>
      </c>
      <c r="E415" s="3" t="s">
        <v>170</v>
      </c>
      <c r="F415" s="3" t="s">
        <v>58</v>
      </c>
      <c r="G415" s="3" t="s">
        <v>50</v>
      </c>
      <c r="H415" s="40" t="n">
        <v>195560.86</v>
      </c>
    </row>
    <row r="416" customFormat="false" ht="15" hidden="false" customHeight="false" outlineLevel="0" collapsed="false">
      <c r="A416" s="3" t="s">
        <v>34</v>
      </c>
      <c r="B416" s="3" t="s">
        <v>176</v>
      </c>
      <c r="C416" s="3" t="n">
        <v>7</v>
      </c>
      <c r="D416" s="3" t="s">
        <v>71</v>
      </c>
      <c r="E416" s="3" t="s">
        <v>170</v>
      </c>
      <c r="F416" s="3" t="s">
        <v>59</v>
      </c>
      <c r="G416" s="3" t="s">
        <v>50</v>
      </c>
      <c r="H416" s="40" t="n">
        <v>464962.65</v>
      </c>
    </row>
    <row r="417" customFormat="false" ht="15" hidden="false" customHeight="false" outlineLevel="0" collapsed="false">
      <c r="A417" s="3" t="s">
        <v>34</v>
      </c>
      <c r="B417" s="3" t="s">
        <v>176</v>
      </c>
      <c r="C417" s="3" t="n">
        <v>7</v>
      </c>
      <c r="D417" s="3" t="s">
        <v>71</v>
      </c>
      <c r="E417" s="3" t="s">
        <v>170</v>
      </c>
      <c r="F417" s="3" t="s">
        <v>61</v>
      </c>
      <c r="G417" s="3" t="s">
        <v>50</v>
      </c>
      <c r="H417" s="40" t="n">
        <v>15204.69</v>
      </c>
    </row>
    <row r="418" customFormat="false" ht="15" hidden="false" customHeight="false" outlineLevel="0" collapsed="false">
      <c r="A418" s="3" t="s">
        <v>34</v>
      </c>
      <c r="B418" s="3" t="s">
        <v>176</v>
      </c>
      <c r="C418" s="3" t="n">
        <v>7</v>
      </c>
      <c r="D418" s="3" t="s">
        <v>73</v>
      </c>
      <c r="E418" s="3" t="s">
        <v>170</v>
      </c>
      <c r="F418" s="3" t="s">
        <v>57</v>
      </c>
      <c r="G418" s="3" t="s">
        <v>50</v>
      </c>
      <c r="H418" s="40" t="n">
        <v>424355.17</v>
      </c>
    </row>
    <row r="419" customFormat="false" ht="15" hidden="false" customHeight="false" outlineLevel="0" collapsed="false">
      <c r="A419" s="3" t="s">
        <v>34</v>
      </c>
      <c r="B419" s="3" t="s">
        <v>176</v>
      </c>
      <c r="C419" s="3" t="n">
        <v>7</v>
      </c>
      <c r="D419" s="3" t="s">
        <v>73</v>
      </c>
      <c r="E419" s="3" t="s">
        <v>170</v>
      </c>
      <c r="F419" s="3" t="s">
        <v>59</v>
      </c>
      <c r="G419" s="3" t="s">
        <v>50</v>
      </c>
      <c r="H419" s="40" t="n">
        <v>41783.1</v>
      </c>
    </row>
    <row r="420" customFormat="false" ht="15" hidden="false" customHeight="false" outlineLevel="0" collapsed="false">
      <c r="A420" s="3" t="s">
        <v>34</v>
      </c>
      <c r="B420" s="3" t="s">
        <v>176</v>
      </c>
      <c r="C420" s="3" t="n">
        <v>7</v>
      </c>
      <c r="D420" s="3" t="s">
        <v>73</v>
      </c>
      <c r="E420" s="3" t="s">
        <v>170</v>
      </c>
      <c r="F420" s="3" t="s">
        <v>61</v>
      </c>
      <c r="G420" s="3" t="s">
        <v>50</v>
      </c>
      <c r="H420" s="40" t="n">
        <v>8142.47</v>
      </c>
    </row>
    <row r="421" customFormat="false" ht="15" hidden="false" customHeight="false" outlineLevel="0" collapsed="false">
      <c r="A421" s="3" t="s">
        <v>34</v>
      </c>
      <c r="B421" s="3" t="s">
        <v>176</v>
      </c>
      <c r="C421" s="3" t="n">
        <v>7</v>
      </c>
      <c r="D421" s="3" t="s">
        <v>75</v>
      </c>
      <c r="E421" s="3" t="s">
        <v>170</v>
      </c>
      <c r="F421" s="3" t="s">
        <v>57</v>
      </c>
      <c r="G421" s="3" t="s">
        <v>50</v>
      </c>
      <c r="H421" s="40" t="n">
        <v>776773.91</v>
      </c>
    </row>
    <row r="422" customFormat="false" ht="15" hidden="false" customHeight="false" outlineLevel="0" collapsed="false">
      <c r="A422" s="3" t="s">
        <v>34</v>
      </c>
      <c r="B422" s="3" t="s">
        <v>176</v>
      </c>
      <c r="C422" s="3" t="n">
        <v>7</v>
      </c>
      <c r="D422" s="3" t="s">
        <v>75</v>
      </c>
      <c r="E422" s="3" t="s">
        <v>170</v>
      </c>
      <c r="F422" s="3" t="s">
        <v>60</v>
      </c>
      <c r="G422" s="3" t="s">
        <v>50</v>
      </c>
      <c r="H422" s="40" t="n">
        <v>348628.29</v>
      </c>
    </row>
    <row r="423" customFormat="false" ht="15" hidden="false" customHeight="false" outlineLevel="0" collapsed="false">
      <c r="A423" s="3" t="s">
        <v>34</v>
      </c>
      <c r="B423" s="3" t="s">
        <v>176</v>
      </c>
      <c r="C423" s="3" t="n">
        <v>7</v>
      </c>
      <c r="D423" s="3" t="s">
        <v>75</v>
      </c>
      <c r="E423" s="3" t="s">
        <v>170</v>
      </c>
      <c r="F423" s="3" t="s">
        <v>61</v>
      </c>
      <c r="G423" s="3" t="s">
        <v>50</v>
      </c>
      <c r="H423" s="40" t="n">
        <v>61258.14</v>
      </c>
    </row>
    <row r="424" customFormat="false" ht="15" hidden="false" customHeight="false" outlineLevel="0" collapsed="false">
      <c r="A424" s="3" t="s">
        <v>34</v>
      </c>
      <c r="B424" s="3" t="s">
        <v>176</v>
      </c>
      <c r="C424" s="3" t="n">
        <v>7</v>
      </c>
      <c r="D424" s="3" t="s">
        <v>75</v>
      </c>
      <c r="E424" s="3" t="s">
        <v>170</v>
      </c>
      <c r="F424" s="3" t="s">
        <v>59</v>
      </c>
      <c r="G424" s="3" t="s">
        <v>50</v>
      </c>
      <c r="H424" s="40" t="n">
        <v>35888.38</v>
      </c>
    </row>
    <row r="425" customFormat="false" ht="15" hidden="false" customHeight="false" outlineLevel="0" collapsed="false">
      <c r="A425" s="3" t="s">
        <v>34</v>
      </c>
      <c r="B425" s="3" t="s">
        <v>176</v>
      </c>
      <c r="C425" s="3" t="n">
        <v>7</v>
      </c>
      <c r="D425" s="3" t="s">
        <v>77</v>
      </c>
      <c r="E425" s="3" t="s">
        <v>170</v>
      </c>
      <c r="F425" s="3" t="s">
        <v>57</v>
      </c>
      <c r="G425" s="3" t="s">
        <v>50</v>
      </c>
      <c r="H425" s="40" t="n">
        <v>390343.76</v>
      </c>
    </row>
    <row r="426" customFormat="false" ht="15" hidden="false" customHeight="false" outlineLevel="0" collapsed="false">
      <c r="A426" s="3" t="s">
        <v>34</v>
      </c>
      <c r="B426" s="3" t="s">
        <v>176</v>
      </c>
      <c r="C426" s="3" t="n">
        <v>7</v>
      </c>
      <c r="D426" s="3" t="s">
        <v>77</v>
      </c>
      <c r="E426" s="3" t="s">
        <v>170</v>
      </c>
      <c r="F426" s="3" t="s">
        <v>59</v>
      </c>
      <c r="G426" s="3" t="s">
        <v>50</v>
      </c>
      <c r="H426" s="40" t="n">
        <v>55400.2</v>
      </c>
    </row>
    <row r="427" customFormat="false" ht="15" hidden="false" customHeight="false" outlineLevel="0" collapsed="false">
      <c r="A427" s="3" t="s">
        <v>34</v>
      </c>
      <c r="B427" s="3" t="s">
        <v>176</v>
      </c>
      <c r="C427" s="3" t="n">
        <v>7</v>
      </c>
      <c r="D427" s="3" t="s">
        <v>77</v>
      </c>
      <c r="E427" s="3" t="s">
        <v>170</v>
      </c>
      <c r="F427" s="3" t="s">
        <v>58</v>
      </c>
      <c r="G427" s="3" t="s">
        <v>50</v>
      </c>
      <c r="H427" s="40" t="n">
        <v>37253.99</v>
      </c>
    </row>
    <row r="428" customFormat="false" ht="15" hidden="false" customHeight="false" outlineLevel="0" collapsed="false">
      <c r="A428" s="3" t="s">
        <v>34</v>
      </c>
      <c r="B428" s="3" t="s">
        <v>176</v>
      </c>
      <c r="C428" s="3" t="n">
        <v>7</v>
      </c>
      <c r="D428" s="3" t="s">
        <v>79</v>
      </c>
      <c r="E428" s="3" t="s">
        <v>170</v>
      </c>
      <c r="F428" s="3" t="s">
        <v>57</v>
      </c>
      <c r="G428" s="3" t="s">
        <v>50</v>
      </c>
      <c r="H428" s="40" t="n">
        <v>433049.09</v>
      </c>
    </row>
    <row r="429" customFormat="false" ht="15" hidden="false" customHeight="false" outlineLevel="0" collapsed="false">
      <c r="A429" s="3" t="s">
        <v>34</v>
      </c>
      <c r="B429" s="3" t="s">
        <v>176</v>
      </c>
      <c r="C429" s="3" t="n">
        <v>7</v>
      </c>
      <c r="D429" s="3" t="s">
        <v>79</v>
      </c>
      <c r="E429" s="3" t="s">
        <v>170</v>
      </c>
      <c r="F429" s="3" t="s">
        <v>59</v>
      </c>
      <c r="G429" s="3" t="s">
        <v>50</v>
      </c>
      <c r="H429" s="40" t="n">
        <v>69845.13</v>
      </c>
    </row>
    <row r="430" customFormat="false" ht="15" hidden="false" customHeight="false" outlineLevel="0" collapsed="false">
      <c r="A430" s="3" t="s">
        <v>34</v>
      </c>
      <c r="B430" s="3" t="s">
        <v>176</v>
      </c>
      <c r="C430" s="3" t="n">
        <v>7</v>
      </c>
      <c r="D430" s="3" t="s">
        <v>79</v>
      </c>
      <c r="E430" s="3" t="s">
        <v>170</v>
      </c>
      <c r="F430" s="3" t="s">
        <v>62</v>
      </c>
      <c r="G430" s="3" t="s">
        <v>50</v>
      </c>
      <c r="H430" s="40" t="n">
        <v>43073.1</v>
      </c>
    </row>
    <row r="431" customFormat="false" ht="15" hidden="false" customHeight="false" outlineLevel="0" collapsed="false">
      <c r="A431" s="3" t="s">
        <v>34</v>
      </c>
      <c r="B431" s="3" t="s">
        <v>176</v>
      </c>
      <c r="C431" s="3" t="n">
        <v>7</v>
      </c>
      <c r="D431" s="3" t="s">
        <v>81</v>
      </c>
      <c r="E431" s="3" t="s">
        <v>170</v>
      </c>
      <c r="F431" s="3" t="s">
        <v>57</v>
      </c>
      <c r="G431" s="3" t="s">
        <v>50</v>
      </c>
      <c r="H431" s="40" t="n">
        <v>448660.06</v>
      </c>
    </row>
    <row r="432" customFormat="false" ht="15" hidden="false" customHeight="false" outlineLevel="0" collapsed="false">
      <c r="A432" s="3" t="s">
        <v>34</v>
      </c>
      <c r="B432" s="3" t="s">
        <v>176</v>
      </c>
      <c r="C432" s="3" t="n">
        <v>7</v>
      </c>
      <c r="D432" s="3" t="s">
        <v>81</v>
      </c>
      <c r="E432" s="3" t="s">
        <v>170</v>
      </c>
      <c r="F432" s="3" t="s">
        <v>62</v>
      </c>
      <c r="G432" s="3" t="s">
        <v>50</v>
      </c>
      <c r="H432" s="40" t="n">
        <v>197339.79</v>
      </c>
    </row>
    <row r="433" customFormat="false" ht="15" hidden="false" customHeight="false" outlineLevel="0" collapsed="false">
      <c r="A433" s="3" t="s">
        <v>34</v>
      </c>
      <c r="B433" s="3" t="s">
        <v>176</v>
      </c>
      <c r="C433" s="3" t="n">
        <v>7</v>
      </c>
      <c r="D433" s="3" t="s">
        <v>81</v>
      </c>
      <c r="E433" s="3" t="s">
        <v>170</v>
      </c>
      <c r="F433" s="3" t="s">
        <v>63</v>
      </c>
      <c r="G433" s="3" t="s">
        <v>50</v>
      </c>
      <c r="H433" s="40" t="n">
        <v>258451</v>
      </c>
    </row>
    <row r="434" customFormat="false" ht="15" hidden="false" customHeight="false" outlineLevel="0" collapsed="false">
      <c r="A434" s="3" t="s">
        <v>34</v>
      </c>
      <c r="B434" s="3" t="s">
        <v>176</v>
      </c>
      <c r="C434" s="3" t="n">
        <v>7</v>
      </c>
      <c r="D434" s="3" t="s">
        <v>81</v>
      </c>
      <c r="E434" s="3" t="s">
        <v>170</v>
      </c>
      <c r="F434" s="3" t="s">
        <v>59</v>
      </c>
      <c r="G434" s="3" t="s">
        <v>50</v>
      </c>
      <c r="H434" s="40" t="n">
        <v>26651.17</v>
      </c>
    </row>
    <row r="435" customFormat="false" ht="15" hidden="false" customHeight="false" outlineLevel="0" collapsed="false">
      <c r="A435" s="3" t="s">
        <v>34</v>
      </c>
      <c r="B435" s="3" t="s">
        <v>176</v>
      </c>
      <c r="C435" s="3" t="n">
        <v>7</v>
      </c>
      <c r="D435" s="3" t="s">
        <v>81</v>
      </c>
      <c r="E435" s="3" t="s">
        <v>170</v>
      </c>
      <c r="F435" s="3" t="s">
        <v>61</v>
      </c>
      <c r="G435" s="3" t="s">
        <v>50</v>
      </c>
      <c r="H435" s="40" t="n">
        <v>9876.34</v>
      </c>
    </row>
    <row r="436" customFormat="false" ht="15" hidden="false" customHeight="false" outlineLevel="0" collapsed="false">
      <c r="A436" s="3" t="s">
        <v>35</v>
      </c>
      <c r="B436" s="3" t="s">
        <v>177</v>
      </c>
      <c r="C436" s="3" t="n">
        <v>8</v>
      </c>
      <c r="D436" s="3" t="s">
        <v>168</v>
      </c>
      <c r="E436" s="3" t="s">
        <v>40</v>
      </c>
      <c r="F436" s="3" t="s">
        <v>41</v>
      </c>
      <c r="G436" s="3" t="s">
        <v>40</v>
      </c>
      <c r="H436" s="40" t="n">
        <v>8442509</v>
      </c>
    </row>
    <row r="437" customFormat="false" ht="15" hidden="false" customHeight="false" outlineLevel="0" collapsed="false">
      <c r="A437" s="3" t="s">
        <v>35</v>
      </c>
      <c r="B437" s="3" t="s">
        <v>177</v>
      </c>
      <c r="C437" s="3" t="n">
        <v>8</v>
      </c>
      <c r="D437" s="3" t="s">
        <v>168</v>
      </c>
      <c r="E437" s="3" t="s">
        <v>40</v>
      </c>
      <c r="F437" s="3" t="s">
        <v>42</v>
      </c>
      <c r="G437" s="3" t="s">
        <v>40</v>
      </c>
      <c r="H437" s="40" t="n">
        <v>7716195</v>
      </c>
    </row>
    <row r="438" customFormat="false" ht="15" hidden="false" customHeight="false" outlineLevel="0" collapsed="false">
      <c r="A438" s="3" t="s">
        <v>35</v>
      </c>
      <c r="B438" s="3" t="s">
        <v>177</v>
      </c>
      <c r="C438" s="3" t="n">
        <v>8</v>
      </c>
      <c r="D438" s="3" t="s">
        <v>168</v>
      </c>
      <c r="E438" s="3" t="s">
        <v>40</v>
      </c>
      <c r="F438" s="3" t="s">
        <v>43</v>
      </c>
      <c r="G438" s="3" t="s">
        <v>40</v>
      </c>
      <c r="H438" s="40" t="n">
        <v>745402.5</v>
      </c>
    </row>
    <row r="439" customFormat="false" ht="15" hidden="false" customHeight="false" outlineLevel="0" collapsed="false">
      <c r="A439" s="3" t="s">
        <v>35</v>
      </c>
      <c r="B439" s="3" t="s">
        <v>177</v>
      </c>
      <c r="C439" s="3" t="n">
        <v>8</v>
      </c>
      <c r="D439" s="3" t="s">
        <v>168</v>
      </c>
      <c r="E439" s="3" t="s">
        <v>40</v>
      </c>
      <c r="F439" s="3" t="s">
        <v>44</v>
      </c>
      <c r="G439" s="3" t="s">
        <v>40</v>
      </c>
      <c r="H439" s="40" t="n">
        <v>473260</v>
      </c>
    </row>
    <row r="440" customFormat="false" ht="15" hidden="false" customHeight="false" outlineLevel="0" collapsed="false">
      <c r="A440" s="3" t="s">
        <v>35</v>
      </c>
      <c r="B440" s="3" t="s">
        <v>177</v>
      </c>
      <c r="C440" s="3" t="n">
        <v>8</v>
      </c>
      <c r="D440" s="3" t="s">
        <v>168</v>
      </c>
      <c r="E440" s="3" t="s">
        <v>40</v>
      </c>
      <c r="F440" s="3" t="s">
        <v>45</v>
      </c>
      <c r="G440" s="3" t="s">
        <v>40</v>
      </c>
      <c r="H440" s="40" t="n">
        <v>1286562.42</v>
      </c>
    </row>
    <row r="441" customFormat="false" ht="15" hidden="false" customHeight="false" outlineLevel="0" collapsed="false">
      <c r="A441" s="3" t="s">
        <v>35</v>
      </c>
      <c r="B441" s="3" t="s">
        <v>177</v>
      </c>
      <c r="C441" s="3" t="n">
        <v>8</v>
      </c>
      <c r="D441" s="3" t="s">
        <v>168</v>
      </c>
      <c r="E441" s="3" t="s">
        <v>40</v>
      </c>
      <c r="F441" s="3" t="s">
        <v>46</v>
      </c>
      <c r="G441" s="3" t="s">
        <v>40</v>
      </c>
      <c r="H441" s="40" t="n">
        <v>1593750</v>
      </c>
    </row>
    <row r="442" customFormat="false" ht="15" hidden="false" customHeight="false" outlineLevel="0" collapsed="false">
      <c r="A442" s="3" t="s">
        <v>35</v>
      </c>
      <c r="B442" s="3" t="s">
        <v>177</v>
      </c>
      <c r="C442" s="3" t="n">
        <v>8</v>
      </c>
      <c r="D442" s="3" t="s">
        <v>168</v>
      </c>
      <c r="E442" s="3" t="s">
        <v>169</v>
      </c>
      <c r="F442" s="3" t="s">
        <v>49</v>
      </c>
      <c r="G442" s="3" t="s">
        <v>50</v>
      </c>
      <c r="H442" s="40" t="n">
        <v>10029114</v>
      </c>
    </row>
    <row r="443" customFormat="false" ht="15" hidden="false" customHeight="false" outlineLevel="0" collapsed="false">
      <c r="A443" s="3" t="s">
        <v>35</v>
      </c>
      <c r="B443" s="3" t="s">
        <v>177</v>
      </c>
      <c r="C443" s="3" t="n">
        <v>8</v>
      </c>
      <c r="D443" s="3" t="s">
        <v>168</v>
      </c>
      <c r="E443" s="3" t="s">
        <v>169</v>
      </c>
      <c r="F443" s="3" t="s">
        <v>51</v>
      </c>
      <c r="G443" s="3" t="s">
        <v>50</v>
      </c>
      <c r="H443" s="40" t="n">
        <v>677627.2</v>
      </c>
    </row>
    <row r="444" customFormat="false" ht="15" hidden="false" customHeight="false" outlineLevel="0" collapsed="false">
      <c r="A444" s="3" t="s">
        <v>35</v>
      </c>
      <c r="B444" s="3" t="s">
        <v>177</v>
      </c>
      <c r="C444" s="3" t="n">
        <v>8</v>
      </c>
      <c r="D444" s="3" t="s">
        <v>168</v>
      </c>
      <c r="E444" s="3" t="s">
        <v>169</v>
      </c>
      <c r="F444" s="3" t="s">
        <v>52</v>
      </c>
      <c r="G444" s="3" t="s">
        <v>50</v>
      </c>
      <c r="H444" s="40" t="n">
        <v>380437.8</v>
      </c>
    </row>
    <row r="445" customFormat="false" ht="15" hidden="false" customHeight="false" outlineLevel="0" collapsed="false">
      <c r="A445" s="3" t="s">
        <v>35</v>
      </c>
      <c r="B445" s="3" t="s">
        <v>177</v>
      </c>
      <c r="C445" s="3" t="n">
        <v>8</v>
      </c>
      <c r="D445" s="3" t="s">
        <v>71</v>
      </c>
      <c r="E445" s="3" t="s">
        <v>170</v>
      </c>
      <c r="F445" s="3" t="s">
        <v>57</v>
      </c>
      <c r="G445" s="3" t="s">
        <v>50</v>
      </c>
      <c r="H445" s="40" t="n">
        <v>1855000</v>
      </c>
    </row>
    <row r="446" customFormat="false" ht="15" hidden="false" customHeight="false" outlineLevel="0" collapsed="false">
      <c r="A446" s="3" t="s">
        <v>35</v>
      </c>
      <c r="B446" s="3" t="s">
        <v>177</v>
      </c>
      <c r="C446" s="3" t="n">
        <v>8</v>
      </c>
      <c r="D446" s="3" t="s">
        <v>71</v>
      </c>
      <c r="E446" s="3" t="s">
        <v>170</v>
      </c>
      <c r="F446" s="3" t="s">
        <v>58</v>
      </c>
      <c r="G446" s="3" t="s">
        <v>50</v>
      </c>
      <c r="H446" s="40" t="n">
        <v>90000</v>
      </c>
    </row>
    <row r="447" customFormat="false" ht="15" hidden="false" customHeight="false" outlineLevel="0" collapsed="false">
      <c r="A447" s="3" t="s">
        <v>35</v>
      </c>
      <c r="B447" s="3" t="s">
        <v>177</v>
      </c>
      <c r="C447" s="3" t="n">
        <v>8</v>
      </c>
      <c r="D447" s="3" t="s">
        <v>71</v>
      </c>
      <c r="E447" s="3" t="s">
        <v>170</v>
      </c>
      <c r="F447" s="3" t="s">
        <v>59</v>
      </c>
      <c r="G447" s="3" t="s">
        <v>50</v>
      </c>
      <c r="H447" s="40" t="n">
        <v>420000</v>
      </c>
    </row>
    <row r="448" customFormat="false" ht="15" hidden="false" customHeight="false" outlineLevel="0" collapsed="false">
      <c r="A448" s="3" t="s">
        <v>35</v>
      </c>
      <c r="B448" s="3" t="s">
        <v>177</v>
      </c>
      <c r="C448" s="3" t="n">
        <v>8</v>
      </c>
      <c r="D448" s="3" t="s">
        <v>71</v>
      </c>
      <c r="E448" s="3" t="s">
        <v>170</v>
      </c>
      <c r="F448" s="3" t="s">
        <v>61</v>
      </c>
      <c r="G448" s="3" t="s">
        <v>50</v>
      </c>
      <c r="H448" s="40" t="n">
        <v>15000</v>
      </c>
    </row>
    <row r="449" customFormat="false" ht="15" hidden="false" customHeight="false" outlineLevel="0" collapsed="false">
      <c r="A449" s="3" t="s">
        <v>35</v>
      </c>
      <c r="B449" s="3" t="s">
        <v>177</v>
      </c>
      <c r="C449" s="3" t="n">
        <v>8</v>
      </c>
      <c r="D449" s="3" t="s">
        <v>73</v>
      </c>
      <c r="E449" s="3" t="s">
        <v>170</v>
      </c>
      <c r="F449" s="3" t="s">
        <v>57</v>
      </c>
      <c r="G449" s="3" t="s">
        <v>50</v>
      </c>
      <c r="H449" s="40" t="n">
        <v>445500</v>
      </c>
    </row>
    <row r="450" customFormat="false" ht="15" hidden="false" customHeight="false" outlineLevel="0" collapsed="false">
      <c r="A450" s="3" t="s">
        <v>35</v>
      </c>
      <c r="B450" s="3" t="s">
        <v>177</v>
      </c>
      <c r="C450" s="3" t="n">
        <v>8</v>
      </c>
      <c r="D450" s="3" t="s">
        <v>73</v>
      </c>
      <c r="E450" s="3" t="s">
        <v>170</v>
      </c>
      <c r="F450" s="3" t="s">
        <v>59</v>
      </c>
      <c r="G450" s="3" t="s">
        <v>50</v>
      </c>
      <c r="H450" s="40" t="n">
        <v>40000</v>
      </c>
    </row>
    <row r="451" customFormat="false" ht="15" hidden="false" customHeight="false" outlineLevel="0" collapsed="false">
      <c r="A451" s="3" t="s">
        <v>35</v>
      </c>
      <c r="B451" s="3" t="s">
        <v>177</v>
      </c>
      <c r="C451" s="3" t="n">
        <v>8</v>
      </c>
      <c r="D451" s="3" t="s">
        <v>73</v>
      </c>
      <c r="E451" s="3" t="s">
        <v>170</v>
      </c>
      <c r="F451" s="3" t="s">
        <v>61</v>
      </c>
      <c r="G451" s="3" t="s">
        <v>50</v>
      </c>
      <c r="H451" s="40" t="n">
        <v>8000</v>
      </c>
    </row>
    <row r="452" customFormat="false" ht="15" hidden="false" customHeight="false" outlineLevel="0" collapsed="false">
      <c r="A452" s="3" t="s">
        <v>35</v>
      </c>
      <c r="B452" s="3" t="s">
        <v>177</v>
      </c>
      <c r="C452" s="3" t="n">
        <v>8</v>
      </c>
      <c r="D452" s="3" t="s">
        <v>75</v>
      </c>
      <c r="E452" s="3" t="s">
        <v>170</v>
      </c>
      <c r="F452" s="3" t="s">
        <v>57</v>
      </c>
      <c r="G452" s="3" t="s">
        <v>50</v>
      </c>
      <c r="H452" s="40" t="n">
        <v>780000</v>
      </c>
    </row>
    <row r="453" customFormat="false" ht="15" hidden="false" customHeight="false" outlineLevel="0" collapsed="false">
      <c r="A453" s="3" t="s">
        <v>35</v>
      </c>
      <c r="B453" s="3" t="s">
        <v>177</v>
      </c>
      <c r="C453" s="3" t="n">
        <v>8</v>
      </c>
      <c r="D453" s="3" t="s">
        <v>75</v>
      </c>
      <c r="E453" s="3" t="s">
        <v>170</v>
      </c>
      <c r="F453" s="3" t="s">
        <v>60</v>
      </c>
      <c r="G453" s="3" t="s">
        <v>50</v>
      </c>
      <c r="H453" s="40" t="n">
        <v>950000</v>
      </c>
    </row>
    <row r="454" customFormat="false" ht="15" hidden="false" customHeight="false" outlineLevel="0" collapsed="false">
      <c r="A454" s="3" t="s">
        <v>35</v>
      </c>
      <c r="B454" s="3" t="s">
        <v>177</v>
      </c>
      <c r="C454" s="3" t="n">
        <v>8</v>
      </c>
      <c r="D454" s="3" t="s">
        <v>75</v>
      </c>
      <c r="E454" s="3" t="s">
        <v>170</v>
      </c>
      <c r="F454" s="3" t="s">
        <v>61</v>
      </c>
      <c r="G454" s="3" t="s">
        <v>50</v>
      </c>
      <c r="H454" s="40" t="n">
        <v>60000</v>
      </c>
    </row>
    <row r="455" customFormat="false" ht="15" hidden="false" customHeight="false" outlineLevel="0" collapsed="false">
      <c r="A455" s="3" t="s">
        <v>35</v>
      </c>
      <c r="B455" s="3" t="s">
        <v>177</v>
      </c>
      <c r="C455" s="3" t="n">
        <v>8</v>
      </c>
      <c r="D455" s="3" t="s">
        <v>75</v>
      </c>
      <c r="E455" s="3" t="s">
        <v>170</v>
      </c>
      <c r="F455" s="3" t="s">
        <v>59</v>
      </c>
      <c r="G455" s="3" t="s">
        <v>50</v>
      </c>
      <c r="H455" s="40" t="n">
        <v>35000</v>
      </c>
    </row>
    <row r="456" customFormat="false" ht="15" hidden="false" customHeight="false" outlineLevel="0" collapsed="false">
      <c r="A456" s="3" t="s">
        <v>35</v>
      </c>
      <c r="B456" s="3" t="s">
        <v>177</v>
      </c>
      <c r="C456" s="3" t="n">
        <v>8</v>
      </c>
      <c r="D456" s="3" t="s">
        <v>77</v>
      </c>
      <c r="E456" s="3" t="s">
        <v>170</v>
      </c>
      <c r="F456" s="3" t="s">
        <v>57</v>
      </c>
      <c r="G456" s="3" t="s">
        <v>50</v>
      </c>
      <c r="H456" s="40" t="n">
        <v>397500</v>
      </c>
    </row>
    <row r="457" customFormat="false" ht="15" hidden="false" customHeight="false" outlineLevel="0" collapsed="false">
      <c r="A457" s="3" t="s">
        <v>35</v>
      </c>
      <c r="B457" s="3" t="s">
        <v>177</v>
      </c>
      <c r="C457" s="3" t="n">
        <v>8</v>
      </c>
      <c r="D457" s="3" t="s">
        <v>77</v>
      </c>
      <c r="E457" s="3" t="s">
        <v>170</v>
      </c>
      <c r="F457" s="3" t="s">
        <v>59</v>
      </c>
      <c r="G457" s="3" t="s">
        <v>50</v>
      </c>
      <c r="H457" s="40" t="n">
        <v>55000</v>
      </c>
    </row>
    <row r="458" customFormat="false" ht="15" hidden="false" customHeight="false" outlineLevel="0" collapsed="false">
      <c r="A458" s="3" t="s">
        <v>35</v>
      </c>
      <c r="B458" s="3" t="s">
        <v>177</v>
      </c>
      <c r="C458" s="3" t="n">
        <v>8</v>
      </c>
      <c r="D458" s="3" t="s">
        <v>77</v>
      </c>
      <c r="E458" s="3" t="s">
        <v>170</v>
      </c>
      <c r="F458" s="3" t="s">
        <v>58</v>
      </c>
      <c r="G458" s="3" t="s">
        <v>50</v>
      </c>
      <c r="H458" s="40" t="n">
        <v>40000</v>
      </c>
    </row>
    <row r="459" customFormat="false" ht="15" hidden="false" customHeight="false" outlineLevel="0" collapsed="false">
      <c r="A459" s="3" t="s">
        <v>35</v>
      </c>
      <c r="B459" s="3" t="s">
        <v>177</v>
      </c>
      <c r="C459" s="3" t="n">
        <v>8</v>
      </c>
      <c r="D459" s="3" t="s">
        <v>79</v>
      </c>
      <c r="E459" s="3" t="s">
        <v>170</v>
      </c>
      <c r="F459" s="3" t="s">
        <v>57</v>
      </c>
      <c r="G459" s="3" t="s">
        <v>50</v>
      </c>
      <c r="H459" s="40" t="n">
        <v>412500</v>
      </c>
    </row>
    <row r="460" customFormat="false" ht="15" hidden="false" customHeight="false" outlineLevel="0" collapsed="false">
      <c r="A460" s="3" t="s">
        <v>35</v>
      </c>
      <c r="B460" s="3" t="s">
        <v>177</v>
      </c>
      <c r="C460" s="3" t="n">
        <v>8</v>
      </c>
      <c r="D460" s="3" t="s">
        <v>79</v>
      </c>
      <c r="E460" s="3" t="s">
        <v>170</v>
      </c>
      <c r="F460" s="3" t="s">
        <v>59</v>
      </c>
      <c r="G460" s="3" t="s">
        <v>50</v>
      </c>
      <c r="H460" s="40" t="n">
        <v>70000</v>
      </c>
    </row>
    <row r="461" customFormat="false" ht="15" hidden="false" customHeight="false" outlineLevel="0" collapsed="false">
      <c r="A461" s="3" t="s">
        <v>35</v>
      </c>
      <c r="B461" s="3" t="s">
        <v>177</v>
      </c>
      <c r="C461" s="3" t="n">
        <v>8</v>
      </c>
      <c r="D461" s="3" t="s">
        <v>79</v>
      </c>
      <c r="E461" s="3" t="s">
        <v>170</v>
      </c>
      <c r="F461" s="3" t="s">
        <v>62</v>
      </c>
      <c r="G461" s="3" t="s">
        <v>50</v>
      </c>
      <c r="H461" s="40" t="n">
        <v>45000</v>
      </c>
    </row>
    <row r="462" customFormat="false" ht="15" hidden="false" customHeight="false" outlineLevel="0" collapsed="false">
      <c r="A462" s="3" t="s">
        <v>35</v>
      </c>
      <c r="B462" s="3" t="s">
        <v>177</v>
      </c>
      <c r="C462" s="3" t="n">
        <v>8</v>
      </c>
      <c r="D462" s="3" t="s">
        <v>81</v>
      </c>
      <c r="E462" s="3" t="s">
        <v>170</v>
      </c>
      <c r="F462" s="3" t="s">
        <v>57</v>
      </c>
      <c r="G462" s="3" t="s">
        <v>50</v>
      </c>
      <c r="H462" s="40" t="n">
        <v>445500</v>
      </c>
    </row>
    <row r="463" customFormat="false" ht="15" hidden="false" customHeight="false" outlineLevel="0" collapsed="false">
      <c r="A463" s="3" t="s">
        <v>35</v>
      </c>
      <c r="B463" s="3" t="s">
        <v>177</v>
      </c>
      <c r="C463" s="3" t="n">
        <v>8</v>
      </c>
      <c r="D463" s="3" t="s">
        <v>81</v>
      </c>
      <c r="E463" s="3" t="s">
        <v>170</v>
      </c>
      <c r="F463" s="3" t="s">
        <v>62</v>
      </c>
      <c r="G463" s="3" t="s">
        <v>50</v>
      </c>
      <c r="H463" s="40" t="n">
        <v>120000</v>
      </c>
    </row>
    <row r="464" customFormat="false" ht="15" hidden="false" customHeight="false" outlineLevel="0" collapsed="false">
      <c r="A464" s="3" t="s">
        <v>35</v>
      </c>
      <c r="B464" s="3" t="s">
        <v>177</v>
      </c>
      <c r="C464" s="3" t="n">
        <v>8</v>
      </c>
      <c r="D464" s="3" t="s">
        <v>81</v>
      </c>
      <c r="E464" s="3" t="s">
        <v>170</v>
      </c>
      <c r="F464" s="3" t="s">
        <v>63</v>
      </c>
      <c r="G464" s="3" t="s">
        <v>50</v>
      </c>
      <c r="H464" s="40" t="n">
        <v>260000</v>
      </c>
    </row>
    <row r="465" customFormat="false" ht="15" hidden="false" customHeight="false" outlineLevel="0" collapsed="false">
      <c r="A465" s="3" t="s">
        <v>35</v>
      </c>
      <c r="B465" s="3" t="s">
        <v>177</v>
      </c>
      <c r="C465" s="3" t="n">
        <v>8</v>
      </c>
      <c r="D465" s="3" t="s">
        <v>81</v>
      </c>
      <c r="E465" s="3" t="s">
        <v>170</v>
      </c>
      <c r="F465" s="3" t="s">
        <v>59</v>
      </c>
      <c r="G465" s="3" t="s">
        <v>50</v>
      </c>
      <c r="H465" s="40" t="n">
        <v>30000</v>
      </c>
    </row>
    <row r="466" customFormat="false" ht="15" hidden="false" customHeight="false" outlineLevel="0" collapsed="false">
      <c r="A466" s="3" t="s">
        <v>35</v>
      </c>
      <c r="B466" s="3" t="s">
        <v>177</v>
      </c>
      <c r="C466" s="3" t="n">
        <v>8</v>
      </c>
      <c r="D466" s="3" t="s">
        <v>81</v>
      </c>
      <c r="E466" s="3" t="s">
        <v>170</v>
      </c>
      <c r="F466" s="3" t="s">
        <v>61</v>
      </c>
      <c r="G466" s="3" t="s">
        <v>50</v>
      </c>
      <c r="H466" s="40" t="n">
        <v>10000</v>
      </c>
    </row>
    <row r="467" customFormat="false" ht="15" hidden="false" customHeight="false" outlineLevel="0" collapsed="false">
      <c r="A467" s="3" t="s">
        <v>34</v>
      </c>
      <c r="B467" s="3" t="s">
        <v>177</v>
      </c>
      <c r="C467" s="3" t="n">
        <v>8</v>
      </c>
      <c r="D467" s="3" t="s">
        <v>168</v>
      </c>
      <c r="E467" s="3" t="s">
        <v>40</v>
      </c>
      <c r="F467" s="3" t="s">
        <v>41</v>
      </c>
      <c r="G467" s="3" t="s">
        <v>40</v>
      </c>
      <c r="H467" s="40" t="n">
        <v>7927770.58</v>
      </c>
    </row>
    <row r="468" customFormat="false" ht="15" hidden="false" customHeight="false" outlineLevel="0" collapsed="false">
      <c r="A468" s="3" t="s">
        <v>34</v>
      </c>
      <c r="B468" s="3" t="s">
        <v>177</v>
      </c>
      <c r="C468" s="3" t="n">
        <v>8</v>
      </c>
      <c r="D468" s="3" t="s">
        <v>168</v>
      </c>
      <c r="E468" s="3" t="s">
        <v>40</v>
      </c>
      <c r="F468" s="3" t="s">
        <v>42</v>
      </c>
      <c r="G468" s="3" t="s">
        <v>40</v>
      </c>
      <c r="H468" s="40" t="n">
        <v>8914140.31</v>
      </c>
    </row>
    <row r="469" customFormat="false" ht="15" hidden="false" customHeight="false" outlineLevel="0" collapsed="false">
      <c r="A469" s="3" t="s">
        <v>34</v>
      </c>
      <c r="B469" s="3" t="s">
        <v>177</v>
      </c>
      <c r="C469" s="3" t="n">
        <v>8</v>
      </c>
      <c r="D469" s="3" t="s">
        <v>168</v>
      </c>
      <c r="E469" s="3" t="s">
        <v>40</v>
      </c>
      <c r="F469" s="3" t="s">
        <v>43</v>
      </c>
      <c r="G469" s="3" t="s">
        <v>40</v>
      </c>
      <c r="H469" s="40" t="n">
        <v>771111.84</v>
      </c>
    </row>
    <row r="470" customFormat="false" ht="15" hidden="false" customHeight="false" outlineLevel="0" collapsed="false">
      <c r="A470" s="3" t="s">
        <v>34</v>
      </c>
      <c r="B470" s="3" t="s">
        <v>177</v>
      </c>
      <c r="C470" s="3" t="n">
        <v>8</v>
      </c>
      <c r="D470" s="3" t="s">
        <v>168</v>
      </c>
      <c r="E470" s="3" t="s">
        <v>40</v>
      </c>
      <c r="F470" s="3" t="s">
        <v>44</v>
      </c>
      <c r="G470" s="3" t="s">
        <v>40</v>
      </c>
      <c r="H470" s="40" t="n">
        <v>606919.89</v>
      </c>
    </row>
    <row r="471" customFormat="false" ht="15" hidden="false" customHeight="false" outlineLevel="0" collapsed="false">
      <c r="A471" s="3" t="s">
        <v>34</v>
      </c>
      <c r="B471" s="3" t="s">
        <v>177</v>
      </c>
      <c r="C471" s="3" t="n">
        <v>8</v>
      </c>
      <c r="D471" s="3" t="s">
        <v>168</v>
      </c>
      <c r="E471" s="3" t="s">
        <v>40</v>
      </c>
      <c r="F471" s="3" t="s">
        <v>45</v>
      </c>
      <c r="G471" s="3" t="s">
        <v>40</v>
      </c>
      <c r="H471" s="40" t="n">
        <v>1261976.95</v>
      </c>
    </row>
    <row r="472" customFormat="false" ht="15" hidden="false" customHeight="false" outlineLevel="0" collapsed="false">
      <c r="A472" s="3" t="s">
        <v>34</v>
      </c>
      <c r="B472" s="3" t="s">
        <v>177</v>
      </c>
      <c r="C472" s="3" t="n">
        <v>8</v>
      </c>
      <c r="D472" s="3" t="s">
        <v>168</v>
      </c>
      <c r="E472" s="3" t="s">
        <v>40</v>
      </c>
      <c r="F472" s="3" t="s">
        <v>46</v>
      </c>
      <c r="G472" s="3" t="s">
        <v>40</v>
      </c>
      <c r="H472" s="40" t="n">
        <v>1722150</v>
      </c>
    </row>
    <row r="473" customFormat="false" ht="15" hidden="false" customHeight="false" outlineLevel="0" collapsed="false">
      <c r="A473" s="3" t="s">
        <v>34</v>
      </c>
      <c r="B473" s="3" t="s">
        <v>177</v>
      </c>
      <c r="C473" s="3" t="n">
        <v>8</v>
      </c>
      <c r="D473" s="3" t="s">
        <v>168</v>
      </c>
      <c r="E473" s="3" t="s">
        <v>169</v>
      </c>
      <c r="F473" s="3" t="s">
        <v>49</v>
      </c>
      <c r="G473" s="3" t="s">
        <v>50</v>
      </c>
      <c r="H473" s="40" t="n">
        <v>10791688.32</v>
      </c>
    </row>
    <row r="474" customFormat="false" ht="15" hidden="false" customHeight="false" outlineLevel="0" collapsed="false">
      <c r="A474" s="3" t="s">
        <v>34</v>
      </c>
      <c r="B474" s="3" t="s">
        <v>177</v>
      </c>
      <c r="C474" s="3" t="n">
        <v>8</v>
      </c>
      <c r="D474" s="3" t="s">
        <v>168</v>
      </c>
      <c r="E474" s="3" t="s">
        <v>169</v>
      </c>
      <c r="F474" s="3" t="s">
        <v>51</v>
      </c>
      <c r="G474" s="3" t="s">
        <v>50</v>
      </c>
      <c r="H474" s="40" t="n">
        <v>747122.32</v>
      </c>
    </row>
    <row r="475" customFormat="false" ht="15" hidden="false" customHeight="false" outlineLevel="0" collapsed="false">
      <c r="A475" s="3" t="s">
        <v>34</v>
      </c>
      <c r="B475" s="3" t="s">
        <v>177</v>
      </c>
      <c r="C475" s="3" t="n">
        <v>8</v>
      </c>
      <c r="D475" s="3" t="s">
        <v>168</v>
      </c>
      <c r="E475" s="3" t="s">
        <v>169</v>
      </c>
      <c r="F475" s="3" t="s">
        <v>52</v>
      </c>
      <c r="G475" s="3" t="s">
        <v>50</v>
      </c>
      <c r="H475" s="40" t="n">
        <v>1300489.08</v>
      </c>
    </row>
    <row r="476" customFormat="false" ht="15" hidden="false" customHeight="false" outlineLevel="0" collapsed="false">
      <c r="A476" s="3" t="s">
        <v>34</v>
      </c>
      <c r="B476" s="3" t="s">
        <v>177</v>
      </c>
      <c r="C476" s="3" t="n">
        <v>8</v>
      </c>
      <c r="D476" s="3" t="s">
        <v>71</v>
      </c>
      <c r="E476" s="3" t="s">
        <v>170</v>
      </c>
      <c r="F476" s="3" t="s">
        <v>57</v>
      </c>
      <c r="G476" s="3" t="s">
        <v>50</v>
      </c>
      <c r="H476" s="40" t="n">
        <v>1723885.51</v>
      </c>
    </row>
    <row r="477" customFormat="false" ht="15" hidden="false" customHeight="false" outlineLevel="0" collapsed="false">
      <c r="A477" s="3" t="s">
        <v>34</v>
      </c>
      <c r="B477" s="3" t="s">
        <v>177</v>
      </c>
      <c r="C477" s="3" t="n">
        <v>8</v>
      </c>
      <c r="D477" s="3" t="s">
        <v>71</v>
      </c>
      <c r="E477" s="3" t="s">
        <v>170</v>
      </c>
      <c r="F477" s="3" t="s">
        <v>58</v>
      </c>
      <c r="G477" s="3" t="s">
        <v>50</v>
      </c>
      <c r="H477" s="40" t="n">
        <v>211618.24</v>
      </c>
    </row>
    <row r="478" customFormat="false" ht="15" hidden="false" customHeight="false" outlineLevel="0" collapsed="false">
      <c r="A478" s="3" t="s">
        <v>34</v>
      </c>
      <c r="B478" s="3" t="s">
        <v>177</v>
      </c>
      <c r="C478" s="3" t="n">
        <v>8</v>
      </c>
      <c r="D478" s="3" t="s">
        <v>71</v>
      </c>
      <c r="E478" s="3" t="s">
        <v>170</v>
      </c>
      <c r="F478" s="3" t="s">
        <v>59</v>
      </c>
      <c r="G478" s="3" t="s">
        <v>50</v>
      </c>
      <c r="H478" s="40" t="n">
        <v>486100.94</v>
      </c>
    </row>
    <row r="479" customFormat="false" ht="15" hidden="false" customHeight="false" outlineLevel="0" collapsed="false">
      <c r="A479" s="3" t="s">
        <v>34</v>
      </c>
      <c r="B479" s="3" t="s">
        <v>177</v>
      </c>
      <c r="C479" s="3" t="n">
        <v>8</v>
      </c>
      <c r="D479" s="3" t="s">
        <v>71</v>
      </c>
      <c r="E479" s="3" t="s">
        <v>170</v>
      </c>
      <c r="F479" s="3" t="s">
        <v>61</v>
      </c>
      <c r="G479" s="3" t="s">
        <v>50</v>
      </c>
      <c r="H479" s="40" t="n">
        <v>15673.4</v>
      </c>
    </row>
    <row r="480" customFormat="false" ht="15" hidden="false" customHeight="false" outlineLevel="0" collapsed="false">
      <c r="A480" s="3" t="s">
        <v>34</v>
      </c>
      <c r="B480" s="3" t="s">
        <v>177</v>
      </c>
      <c r="C480" s="3" t="n">
        <v>8</v>
      </c>
      <c r="D480" s="3" t="s">
        <v>73</v>
      </c>
      <c r="E480" s="3" t="s">
        <v>170</v>
      </c>
      <c r="F480" s="3" t="s">
        <v>57</v>
      </c>
      <c r="G480" s="3" t="s">
        <v>50</v>
      </c>
      <c r="H480" s="40" t="n">
        <v>440612.52</v>
      </c>
    </row>
    <row r="481" customFormat="false" ht="15" hidden="false" customHeight="false" outlineLevel="0" collapsed="false">
      <c r="A481" s="3" t="s">
        <v>34</v>
      </c>
      <c r="B481" s="3" t="s">
        <v>177</v>
      </c>
      <c r="C481" s="3" t="n">
        <v>8</v>
      </c>
      <c r="D481" s="3" t="s">
        <v>73</v>
      </c>
      <c r="E481" s="3" t="s">
        <v>170</v>
      </c>
      <c r="F481" s="3" t="s">
        <v>59</v>
      </c>
      <c r="G481" s="3" t="s">
        <v>50</v>
      </c>
      <c r="H481" s="40" t="n">
        <v>39105.9</v>
      </c>
    </row>
    <row r="482" customFormat="false" ht="15" hidden="false" customHeight="false" outlineLevel="0" collapsed="false">
      <c r="A482" s="3" t="s">
        <v>34</v>
      </c>
      <c r="B482" s="3" t="s">
        <v>177</v>
      </c>
      <c r="C482" s="3" t="n">
        <v>8</v>
      </c>
      <c r="D482" s="3" t="s">
        <v>73</v>
      </c>
      <c r="E482" s="3" t="s">
        <v>170</v>
      </c>
      <c r="F482" s="3" t="s">
        <v>61</v>
      </c>
      <c r="G482" s="3" t="s">
        <v>50</v>
      </c>
      <c r="H482" s="40" t="n">
        <v>8333.36</v>
      </c>
    </row>
    <row r="483" customFormat="false" ht="15" hidden="false" customHeight="false" outlineLevel="0" collapsed="false">
      <c r="A483" s="3" t="s">
        <v>34</v>
      </c>
      <c r="B483" s="3" t="s">
        <v>177</v>
      </c>
      <c r="C483" s="3" t="n">
        <v>8</v>
      </c>
      <c r="D483" s="3" t="s">
        <v>75</v>
      </c>
      <c r="E483" s="3" t="s">
        <v>170</v>
      </c>
      <c r="F483" s="3" t="s">
        <v>57</v>
      </c>
      <c r="G483" s="3" t="s">
        <v>50</v>
      </c>
      <c r="H483" s="40" t="n">
        <v>767837.33</v>
      </c>
    </row>
    <row r="484" customFormat="false" ht="15" hidden="false" customHeight="false" outlineLevel="0" collapsed="false">
      <c r="A484" s="3" t="s">
        <v>34</v>
      </c>
      <c r="B484" s="3" t="s">
        <v>177</v>
      </c>
      <c r="C484" s="3" t="n">
        <v>8</v>
      </c>
      <c r="D484" s="3" t="s">
        <v>75</v>
      </c>
      <c r="E484" s="3" t="s">
        <v>170</v>
      </c>
      <c r="F484" s="3" t="s">
        <v>60</v>
      </c>
      <c r="G484" s="3" t="s">
        <v>50</v>
      </c>
      <c r="H484" s="40" t="n">
        <v>426179.52</v>
      </c>
    </row>
    <row r="485" customFormat="false" ht="15" hidden="false" customHeight="false" outlineLevel="0" collapsed="false">
      <c r="A485" s="3" t="s">
        <v>34</v>
      </c>
      <c r="B485" s="3" t="s">
        <v>177</v>
      </c>
      <c r="C485" s="3" t="n">
        <v>8</v>
      </c>
      <c r="D485" s="3" t="s">
        <v>75</v>
      </c>
      <c r="E485" s="3" t="s">
        <v>170</v>
      </c>
      <c r="F485" s="3" t="s">
        <v>61</v>
      </c>
      <c r="G485" s="3" t="s">
        <v>50</v>
      </c>
      <c r="H485" s="40" t="n">
        <v>60112.56</v>
      </c>
    </row>
    <row r="486" customFormat="false" ht="15" hidden="false" customHeight="false" outlineLevel="0" collapsed="false">
      <c r="A486" s="3" t="s">
        <v>34</v>
      </c>
      <c r="B486" s="3" t="s">
        <v>177</v>
      </c>
      <c r="C486" s="3" t="n">
        <v>8</v>
      </c>
      <c r="D486" s="3" t="s">
        <v>75</v>
      </c>
      <c r="E486" s="3" t="s">
        <v>170</v>
      </c>
      <c r="F486" s="3" t="s">
        <v>59</v>
      </c>
      <c r="G486" s="3" t="s">
        <v>50</v>
      </c>
      <c r="H486" s="40" t="n">
        <v>38290.75</v>
      </c>
    </row>
    <row r="487" customFormat="false" ht="15" hidden="false" customHeight="false" outlineLevel="0" collapsed="false">
      <c r="A487" s="3" t="s">
        <v>34</v>
      </c>
      <c r="B487" s="3" t="s">
        <v>177</v>
      </c>
      <c r="C487" s="3" t="n">
        <v>8</v>
      </c>
      <c r="D487" s="3" t="s">
        <v>77</v>
      </c>
      <c r="E487" s="3" t="s">
        <v>170</v>
      </c>
      <c r="F487" s="3" t="s">
        <v>57</v>
      </c>
      <c r="G487" s="3" t="s">
        <v>50</v>
      </c>
      <c r="H487" s="40" t="n">
        <v>397608.95</v>
      </c>
    </row>
    <row r="488" customFormat="false" ht="15" hidden="false" customHeight="false" outlineLevel="0" collapsed="false">
      <c r="A488" s="3" t="s">
        <v>34</v>
      </c>
      <c r="B488" s="3" t="s">
        <v>177</v>
      </c>
      <c r="C488" s="3" t="n">
        <v>8</v>
      </c>
      <c r="D488" s="3" t="s">
        <v>77</v>
      </c>
      <c r="E488" s="3" t="s">
        <v>170</v>
      </c>
      <c r="F488" s="3" t="s">
        <v>59</v>
      </c>
      <c r="G488" s="3" t="s">
        <v>50</v>
      </c>
      <c r="H488" s="40" t="n">
        <v>56633.75</v>
      </c>
    </row>
    <row r="489" customFormat="false" ht="15" hidden="false" customHeight="false" outlineLevel="0" collapsed="false">
      <c r="A489" s="3" t="s">
        <v>34</v>
      </c>
      <c r="B489" s="3" t="s">
        <v>177</v>
      </c>
      <c r="C489" s="3" t="n">
        <v>8</v>
      </c>
      <c r="D489" s="3" t="s">
        <v>77</v>
      </c>
      <c r="E489" s="3" t="s">
        <v>170</v>
      </c>
      <c r="F489" s="3" t="s">
        <v>58</v>
      </c>
      <c r="G489" s="3" t="s">
        <v>50</v>
      </c>
      <c r="H489" s="40" t="n">
        <v>39332.77</v>
      </c>
    </row>
    <row r="490" customFormat="false" ht="15" hidden="false" customHeight="false" outlineLevel="0" collapsed="false">
      <c r="A490" s="3" t="s">
        <v>34</v>
      </c>
      <c r="B490" s="3" t="s">
        <v>177</v>
      </c>
      <c r="C490" s="3" t="n">
        <v>8</v>
      </c>
      <c r="D490" s="3" t="s">
        <v>79</v>
      </c>
      <c r="E490" s="3" t="s">
        <v>170</v>
      </c>
      <c r="F490" s="3" t="s">
        <v>57</v>
      </c>
      <c r="G490" s="3" t="s">
        <v>50</v>
      </c>
      <c r="H490" s="40" t="n">
        <v>382572.69</v>
      </c>
    </row>
    <row r="491" customFormat="false" ht="15" hidden="false" customHeight="false" outlineLevel="0" collapsed="false">
      <c r="A491" s="3" t="s">
        <v>34</v>
      </c>
      <c r="B491" s="3" t="s">
        <v>177</v>
      </c>
      <c r="C491" s="3" t="n">
        <v>8</v>
      </c>
      <c r="D491" s="3" t="s">
        <v>79</v>
      </c>
      <c r="E491" s="3" t="s">
        <v>170</v>
      </c>
      <c r="F491" s="3" t="s">
        <v>59</v>
      </c>
      <c r="G491" s="3" t="s">
        <v>50</v>
      </c>
      <c r="H491" s="40" t="n">
        <v>70264.99</v>
      </c>
    </row>
    <row r="492" customFormat="false" ht="15" hidden="false" customHeight="false" outlineLevel="0" collapsed="false">
      <c r="A492" s="3" t="s">
        <v>34</v>
      </c>
      <c r="B492" s="3" t="s">
        <v>177</v>
      </c>
      <c r="C492" s="3" t="n">
        <v>8</v>
      </c>
      <c r="D492" s="3" t="s">
        <v>79</v>
      </c>
      <c r="E492" s="3" t="s">
        <v>170</v>
      </c>
      <c r="F492" s="3" t="s">
        <v>62</v>
      </c>
      <c r="G492" s="3" t="s">
        <v>50</v>
      </c>
      <c r="H492" s="40" t="n">
        <v>43604.1</v>
      </c>
    </row>
    <row r="493" customFormat="false" ht="15" hidden="false" customHeight="false" outlineLevel="0" collapsed="false">
      <c r="A493" s="3" t="s">
        <v>34</v>
      </c>
      <c r="B493" s="3" t="s">
        <v>177</v>
      </c>
      <c r="C493" s="3" t="n">
        <v>8</v>
      </c>
      <c r="D493" s="3" t="s">
        <v>81</v>
      </c>
      <c r="E493" s="3" t="s">
        <v>170</v>
      </c>
      <c r="F493" s="3" t="s">
        <v>57</v>
      </c>
      <c r="G493" s="3" t="s">
        <v>50</v>
      </c>
      <c r="H493" s="40" t="n">
        <v>449419.62</v>
      </c>
    </row>
    <row r="494" customFormat="false" ht="15" hidden="false" customHeight="false" outlineLevel="0" collapsed="false">
      <c r="A494" s="3" t="s">
        <v>34</v>
      </c>
      <c r="B494" s="3" t="s">
        <v>177</v>
      </c>
      <c r="C494" s="3" t="n">
        <v>8</v>
      </c>
      <c r="D494" s="3" t="s">
        <v>81</v>
      </c>
      <c r="E494" s="3" t="s">
        <v>170</v>
      </c>
      <c r="F494" s="3" t="s">
        <v>62</v>
      </c>
      <c r="G494" s="3" t="s">
        <v>50</v>
      </c>
      <c r="H494" s="40" t="n">
        <v>124227.88</v>
      </c>
    </row>
    <row r="495" customFormat="false" ht="15" hidden="false" customHeight="false" outlineLevel="0" collapsed="false">
      <c r="A495" s="3" t="s">
        <v>34</v>
      </c>
      <c r="B495" s="3" t="s">
        <v>177</v>
      </c>
      <c r="C495" s="3" t="n">
        <v>8</v>
      </c>
      <c r="D495" s="3" t="s">
        <v>81</v>
      </c>
      <c r="E495" s="3" t="s">
        <v>170</v>
      </c>
      <c r="F495" s="3" t="s">
        <v>63</v>
      </c>
      <c r="G495" s="3" t="s">
        <v>50</v>
      </c>
      <c r="H495" s="40" t="n">
        <v>263232.51</v>
      </c>
    </row>
    <row r="496" customFormat="false" ht="15" hidden="false" customHeight="false" outlineLevel="0" collapsed="false">
      <c r="A496" s="3" t="s">
        <v>34</v>
      </c>
      <c r="B496" s="3" t="s">
        <v>177</v>
      </c>
      <c r="C496" s="3" t="n">
        <v>8</v>
      </c>
      <c r="D496" s="3" t="s">
        <v>81</v>
      </c>
      <c r="E496" s="3" t="s">
        <v>170</v>
      </c>
      <c r="F496" s="3" t="s">
        <v>59</v>
      </c>
      <c r="G496" s="3" t="s">
        <v>50</v>
      </c>
      <c r="H496" s="40" t="n">
        <v>29790.65</v>
      </c>
    </row>
    <row r="497" customFormat="false" ht="15" hidden="false" customHeight="false" outlineLevel="0" collapsed="false">
      <c r="A497" s="3" t="s">
        <v>34</v>
      </c>
      <c r="B497" s="3" t="s">
        <v>177</v>
      </c>
      <c r="C497" s="3" t="n">
        <v>8</v>
      </c>
      <c r="D497" s="3" t="s">
        <v>81</v>
      </c>
      <c r="E497" s="3" t="s">
        <v>170</v>
      </c>
      <c r="F497" s="3" t="s">
        <v>61</v>
      </c>
      <c r="G497" s="3" t="s">
        <v>50</v>
      </c>
      <c r="H497" s="40" t="n">
        <v>10037.91</v>
      </c>
    </row>
    <row r="498" customFormat="false" ht="15" hidden="false" customHeight="false" outlineLevel="0" collapsed="false">
      <c r="A498" s="3" t="s">
        <v>35</v>
      </c>
      <c r="B498" s="3" t="s">
        <v>178</v>
      </c>
      <c r="C498" s="3" t="n">
        <v>9</v>
      </c>
      <c r="D498" s="3" t="s">
        <v>168</v>
      </c>
      <c r="E498" s="3" t="s">
        <v>40</v>
      </c>
      <c r="F498" s="3" t="s">
        <v>41</v>
      </c>
      <c r="G498" s="3" t="s">
        <v>40</v>
      </c>
      <c r="H498" s="40" t="n">
        <v>8294986</v>
      </c>
    </row>
    <row r="499" customFormat="false" ht="15" hidden="false" customHeight="false" outlineLevel="0" collapsed="false">
      <c r="A499" s="3" t="s">
        <v>35</v>
      </c>
      <c r="B499" s="3" t="s">
        <v>178</v>
      </c>
      <c r="C499" s="3" t="n">
        <v>9</v>
      </c>
      <c r="D499" s="3" t="s">
        <v>168</v>
      </c>
      <c r="E499" s="3" t="s">
        <v>40</v>
      </c>
      <c r="F499" s="3" t="s">
        <v>42</v>
      </c>
      <c r="G499" s="3" t="s">
        <v>40</v>
      </c>
      <c r="H499" s="40" t="n">
        <v>7603830</v>
      </c>
    </row>
    <row r="500" customFormat="false" ht="15" hidden="false" customHeight="false" outlineLevel="0" collapsed="false">
      <c r="A500" s="3" t="s">
        <v>35</v>
      </c>
      <c r="B500" s="3" t="s">
        <v>178</v>
      </c>
      <c r="C500" s="3" t="n">
        <v>9</v>
      </c>
      <c r="D500" s="3" t="s">
        <v>168</v>
      </c>
      <c r="E500" s="3" t="s">
        <v>40</v>
      </c>
      <c r="F500" s="3" t="s">
        <v>43</v>
      </c>
      <c r="G500" s="3" t="s">
        <v>40</v>
      </c>
      <c r="H500" s="40" t="n">
        <v>730930.5</v>
      </c>
    </row>
    <row r="501" customFormat="false" ht="15" hidden="false" customHeight="false" outlineLevel="0" collapsed="false">
      <c r="A501" s="3" t="s">
        <v>35</v>
      </c>
      <c r="B501" s="3" t="s">
        <v>178</v>
      </c>
      <c r="C501" s="3" t="n">
        <v>9</v>
      </c>
      <c r="D501" s="3" t="s">
        <v>168</v>
      </c>
      <c r="E501" s="3" t="s">
        <v>40</v>
      </c>
      <c r="F501" s="3" t="s">
        <v>44</v>
      </c>
      <c r="G501" s="3" t="s">
        <v>40</v>
      </c>
      <c r="H501" s="40" t="n">
        <v>468660</v>
      </c>
    </row>
    <row r="502" customFormat="false" ht="15" hidden="false" customHeight="false" outlineLevel="0" collapsed="false">
      <c r="A502" s="3" t="s">
        <v>35</v>
      </c>
      <c r="B502" s="3" t="s">
        <v>178</v>
      </c>
      <c r="C502" s="3" t="n">
        <v>9</v>
      </c>
      <c r="D502" s="3" t="s">
        <v>168</v>
      </c>
      <c r="E502" s="3" t="s">
        <v>40</v>
      </c>
      <c r="F502" s="3" t="s">
        <v>45</v>
      </c>
      <c r="G502" s="3" t="s">
        <v>40</v>
      </c>
      <c r="H502" s="40" t="n">
        <v>1299428.05</v>
      </c>
    </row>
    <row r="503" customFormat="false" ht="15" hidden="false" customHeight="false" outlineLevel="0" collapsed="false">
      <c r="A503" s="3" t="s">
        <v>35</v>
      </c>
      <c r="B503" s="3" t="s">
        <v>178</v>
      </c>
      <c r="C503" s="3" t="n">
        <v>9</v>
      </c>
      <c r="D503" s="3" t="s">
        <v>168</v>
      </c>
      <c r="E503" s="3" t="s">
        <v>40</v>
      </c>
      <c r="F503" s="3" t="s">
        <v>46</v>
      </c>
      <c r="G503" s="3" t="s">
        <v>40</v>
      </c>
      <c r="H503" s="40" t="n">
        <v>1593750</v>
      </c>
    </row>
    <row r="504" customFormat="false" ht="15" hidden="false" customHeight="false" outlineLevel="0" collapsed="false">
      <c r="A504" s="3" t="s">
        <v>35</v>
      </c>
      <c r="B504" s="3" t="s">
        <v>178</v>
      </c>
      <c r="C504" s="3" t="n">
        <v>9</v>
      </c>
      <c r="D504" s="3" t="s">
        <v>168</v>
      </c>
      <c r="E504" s="3" t="s">
        <v>169</v>
      </c>
      <c r="F504" s="3" t="s">
        <v>49</v>
      </c>
      <c r="G504" s="3" t="s">
        <v>50</v>
      </c>
      <c r="H504" s="40" t="n">
        <v>9870100.5</v>
      </c>
    </row>
    <row r="505" customFormat="false" ht="15" hidden="false" customHeight="false" outlineLevel="0" collapsed="false">
      <c r="A505" s="3" t="s">
        <v>35</v>
      </c>
      <c r="B505" s="3" t="s">
        <v>178</v>
      </c>
      <c r="C505" s="3" t="n">
        <v>9</v>
      </c>
      <c r="D505" s="3" t="s">
        <v>168</v>
      </c>
      <c r="E505" s="3" t="s">
        <v>169</v>
      </c>
      <c r="F505" s="3" t="s">
        <v>51</v>
      </c>
      <c r="G505" s="3" t="s">
        <v>50</v>
      </c>
      <c r="H505" s="40" t="n">
        <v>666621.6</v>
      </c>
    </row>
    <row r="506" customFormat="false" ht="15" hidden="false" customHeight="false" outlineLevel="0" collapsed="false">
      <c r="A506" s="3" t="s">
        <v>35</v>
      </c>
      <c r="B506" s="3" t="s">
        <v>178</v>
      </c>
      <c r="C506" s="3" t="n">
        <v>9</v>
      </c>
      <c r="D506" s="3" t="s">
        <v>168</v>
      </c>
      <c r="E506" s="3" t="s">
        <v>169</v>
      </c>
      <c r="F506" s="3" t="s">
        <v>52</v>
      </c>
      <c r="G506" s="3" t="s">
        <v>50</v>
      </c>
      <c r="H506" s="40" t="n">
        <v>374389.2</v>
      </c>
    </row>
    <row r="507" customFormat="false" ht="15" hidden="false" customHeight="false" outlineLevel="0" collapsed="false">
      <c r="A507" s="3" t="s">
        <v>35</v>
      </c>
      <c r="B507" s="3" t="s">
        <v>178</v>
      </c>
      <c r="C507" s="3" t="n">
        <v>9</v>
      </c>
      <c r="D507" s="3" t="s">
        <v>71</v>
      </c>
      <c r="E507" s="3" t="s">
        <v>170</v>
      </c>
      <c r="F507" s="3" t="s">
        <v>57</v>
      </c>
      <c r="G507" s="3" t="s">
        <v>50</v>
      </c>
      <c r="H507" s="40" t="n">
        <v>1872500</v>
      </c>
    </row>
    <row r="508" customFormat="false" ht="15" hidden="false" customHeight="false" outlineLevel="0" collapsed="false">
      <c r="A508" s="3" t="s">
        <v>35</v>
      </c>
      <c r="B508" s="3" t="s">
        <v>178</v>
      </c>
      <c r="C508" s="3" t="n">
        <v>9</v>
      </c>
      <c r="D508" s="3" t="s">
        <v>71</v>
      </c>
      <c r="E508" s="3" t="s">
        <v>170</v>
      </c>
      <c r="F508" s="3" t="s">
        <v>58</v>
      </c>
      <c r="G508" s="3" t="s">
        <v>50</v>
      </c>
      <c r="H508" s="40" t="n">
        <v>90000</v>
      </c>
    </row>
    <row r="509" customFormat="false" ht="15" hidden="false" customHeight="false" outlineLevel="0" collapsed="false">
      <c r="A509" s="3" t="s">
        <v>35</v>
      </c>
      <c r="B509" s="3" t="s">
        <v>178</v>
      </c>
      <c r="C509" s="3" t="n">
        <v>9</v>
      </c>
      <c r="D509" s="3" t="s">
        <v>71</v>
      </c>
      <c r="E509" s="3" t="s">
        <v>170</v>
      </c>
      <c r="F509" s="3" t="s">
        <v>59</v>
      </c>
      <c r="G509" s="3" t="s">
        <v>50</v>
      </c>
      <c r="H509" s="40" t="n">
        <v>420000</v>
      </c>
    </row>
    <row r="510" customFormat="false" ht="15" hidden="false" customHeight="false" outlineLevel="0" collapsed="false">
      <c r="A510" s="3" t="s">
        <v>35</v>
      </c>
      <c r="B510" s="3" t="s">
        <v>178</v>
      </c>
      <c r="C510" s="3" t="n">
        <v>9</v>
      </c>
      <c r="D510" s="3" t="s">
        <v>71</v>
      </c>
      <c r="E510" s="3" t="s">
        <v>170</v>
      </c>
      <c r="F510" s="3" t="s">
        <v>61</v>
      </c>
      <c r="G510" s="3" t="s">
        <v>50</v>
      </c>
      <c r="H510" s="40" t="n">
        <v>15000</v>
      </c>
    </row>
    <row r="511" customFormat="false" ht="15" hidden="false" customHeight="false" outlineLevel="0" collapsed="false">
      <c r="A511" s="3" t="s">
        <v>35</v>
      </c>
      <c r="B511" s="3" t="s">
        <v>178</v>
      </c>
      <c r="C511" s="3" t="n">
        <v>9</v>
      </c>
      <c r="D511" s="3" t="s">
        <v>73</v>
      </c>
      <c r="E511" s="3" t="s">
        <v>170</v>
      </c>
      <c r="F511" s="3" t="s">
        <v>57</v>
      </c>
      <c r="G511" s="3" t="s">
        <v>50</v>
      </c>
      <c r="H511" s="40" t="n">
        <v>445500</v>
      </c>
    </row>
    <row r="512" customFormat="false" ht="15" hidden="false" customHeight="false" outlineLevel="0" collapsed="false">
      <c r="A512" s="3" t="s">
        <v>35</v>
      </c>
      <c r="B512" s="3" t="s">
        <v>178</v>
      </c>
      <c r="C512" s="3" t="n">
        <v>9</v>
      </c>
      <c r="D512" s="3" t="s">
        <v>73</v>
      </c>
      <c r="E512" s="3" t="s">
        <v>170</v>
      </c>
      <c r="F512" s="3" t="s">
        <v>59</v>
      </c>
      <c r="G512" s="3" t="s">
        <v>50</v>
      </c>
      <c r="H512" s="40" t="n">
        <v>40000</v>
      </c>
    </row>
    <row r="513" customFormat="false" ht="15" hidden="false" customHeight="false" outlineLevel="0" collapsed="false">
      <c r="A513" s="3" t="s">
        <v>35</v>
      </c>
      <c r="B513" s="3" t="s">
        <v>178</v>
      </c>
      <c r="C513" s="3" t="n">
        <v>9</v>
      </c>
      <c r="D513" s="3" t="s">
        <v>73</v>
      </c>
      <c r="E513" s="3" t="s">
        <v>170</v>
      </c>
      <c r="F513" s="3" t="s">
        <v>61</v>
      </c>
      <c r="G513" s="3" t="s">
        <v>50</v>
      </c>
      <c r="H513" s="40" t="n">
        <v>8000</v>
      </c>
    </row>
    <row r="514" customFormat="false" ht="15" hidden="false" customHeight="false" outlineLevel="0" collapsed="false">
      <c r="A514" s="3" t="s">
        <v>35</v>
      </c>
      <c r="B514" s="3" t="s">
        <v>178</v>
      </c>
      <c r="C514" s="3" t="n">
        <v>9</v>
      </c>
      <c r="D514" s="3" t="s">
        <v>75</v>
      </c>
      <c r="E514" s="3" t="s">
        <v>170</v>
      </c>
      <c r="F514" s="3" t="s">
        <v>57</v>
      </c>
      <c r="G514" s="3" t="s">
        <v>50</v>
      </c>
      <c r="H514" s="40" t="n">
        <v>793000</v>
      </c>
    </row>
    <row r="515" customFormat="false" ht="15" hidden="false" customHeight="false" outlineLevel="0" collapsed="false">
      <c r="A515" s="3" t="s">
        <v>35</v>
      </c>
      <c r="B515" s="3" t="s">
        <v>178</v>
      </c>
      <c r="C515" s="3" t="n">
        <v>9</v>
      </c>
      <c r="D515" s="3" t="s">
        <v>75</v>
      </c>
      <c r="E515" s="3" t="s">
        <v>170</v>
      </c>
      <c r="F515" s="3" t="s">
        <v>60</v>
      </c>
      <c r="G515" s="3" t="s">
        <v>50</v>
      </c>
      <c r="H515" s="40" t="n">
        <v>950000</v>
      </c>
    </row>
    <row r="516" customFormat="false" ht="15" hidden="false" customHeight="false" outlineLevel="0" collapsed="false">
      <c r="A516" s="3" t="s">
        <v>35</v>
      </c>
      <c r="B516" s="3" t="s">
        <v>178</v>
      </c>
      <c r="C516" s="3" t="n">
        <v>9</v>
      </c>
      <c r="D516" s="3" t="s">
        <v>75</v>
      </c>
      <c r="E516" s="3" t="s">
        <v>170</v>
      </c>
      <c r="F516" s="3" t="s">
        <v>61</v>
      </c>
      <c r="G516" s="3" t="s">
        <v>50</v>
      </c>
      <c r="H516" s="40" t="n">
        <v>60000</v>
      </c>
    </row>
    <row r="517" customFormat="false" ht="15" hidden="false" customHeight="false" outlineLevel="0" collapsed="false">
      <c r="A517" s="3" t="s">
        <v>35</v>
      </c>
      <c r="B517" s="3" t="s">
        <v>178</v>
      </c>
      <c r="C517" s="3" t="n">
        <v>9</v>
      </c>
      <c r="D517" s="3" t="s">
        <v>75</v>
      </c>
      <c r="E517" s="3" t="s">
        <v>170</v>
      </c>
      <c r="F517" s="3" t="s">
        <v>59</v>
      </c>
      <c r="G517" s="3" t="s">
        <v>50</v>
      </c>
      <c r="H517" s="40" t="n">
        <v>35000</v>
      </c>
    </row>
    <row r="518" customFormat="false" ht="15" hidden="false" customHeight="false" outlineLevel="0" collapsed="false">
      <c r="A518" s="3" t="s">
        <v>35</v>
      </c>
      <c r="B518" s="3" t="s">
        <v>178</v>
      </c>
      <c r="C518" s="3" t="n">
        <v>9</v>
      </c>
      <c r="D518" s="3" t="s">
        <v>77</v>
      </c>
      <c r="E518" s="3" t="s">
        <v>170</v>
      </c>
      <c r="F518" s="3" t="s">
        <v>57</v>
      </c>
      <c r="G518" s="3" t="s">
        <v>50</v>
      </c>
      <c r="H518" s="40" t="n">
        <v>397500</v>
      </c>
    </row>
    <row r="519" customFormat="false" ht="15" hidden="false" customHeight="false" outlineLevel="0" collapsed="false">
      <c r="A519" s="3" t="s">
        <v>35</v>
      </c>
      <c r="B519" s="3" t="s">
        <v>178</v>
      </c>
      <c r="C519" s="3" t="n">
        <v>9</v>
      </c>
      <c r="D519" s="3" t="s">
        <v>77</v>
      </c>
      <c r="E519" s="3" t="s">
        <v>170</v>
      </c>
      <c r="F519" s="3" t="s">
        <v>59</v>
      </c>
      <c r="G519" s="3" t="s">
        <v>50</v>
      </c>
      <c r="H519" s="40" t="n">
        <v>55000</v>
      </c>
    </row>
    <row r="520" customFormat="false" ht="15" hidden="false" customHeight="false" outlineLevel="0" collapsed="false">
      <c r="A520" s="3" t="s">
        <v>35</v>
      </c>
      <c r="B520" s="3" t="s">
        <v>178</v>
      </c>
      <c r="C520" s="3" t="n">
        <v>9</v>
      </c>
      <c r="D520" s="3" t="s">
        <v>77</v>
      </c>
      <c r="E520" s="3" t="s">
        <v>170</v>
      </c>
      <c r="F520" s="3" t="s">
        <v>58</v>
      </c>
      <c r="G520" s="3" t="s">
        <v>50</v>
      </c>
      <c r="H520" s="40" t="n">
        <v>40000</v>
      </c>
    </row>
    <row r="521" customFormat="false" ht="15" hidden="false" customHeight="false" outlineLevel="0" collapsed="false">
      <c r="A521" s="3" t="s">
        <v>35</v>
      </c>
      <c r="B521" s="3" t="s">
        <v>178</v>
      </c>
      <c r="C521" s="3" t="n">
        <v>9</v>
      </c>
      <c r="D521" s="3" t="s">
        <v>79</v>
      </c>
      <c r="E521" s="3" t="s">
        <v>170</v>
      </c>
      <c r="F521" s="3" t="s">
        <v>57</v>
      </c>
      <c r="G521" s="3" t="s">
        <v>50</v>
      </c>
      <c r="H521" s="40" t="n">
        <v>425000</v>
      </c>
    </row>
    <row r="522" customFormat="false" ht="15" hidden="false" customHeight="false" outlineLevel="0" collapsed="false">
      <c r="A522" s="3" t="s">
        <v>35</v>
      </c>
      <c r="B522" s="3" t="s">
        <v>178</v>
      </c>
      <c r="C522" s="3" t="n">
        <v>9</v>
      </c>
      <c r="D522" s="3" t="s">
        <v>79</v>
      </c>
      <c r="E522" s="3" t="s">
        <v>170</v>
      </c>
      <c r="F522" s="3" t="s">
        <v>59</v>
      </c>
      <c r="G522" s="3" t="s">
        <v>50</v>
      </c>
      <c r="H522" s="40" t="n">
        <v>70000</v>
      </c>
    </row>
    <row r="523" customFormat="false" ht="15" hidden="false" customHeight="false" outlineLevel="0" collapsed="false">
      <c r="A523" s="3" t="s">
        <v>35</v>
      </c>
      <c r="B523" s="3" t="s">
        <v>178</v>
      </c>
      <c r="C523" s="3" t="n">
        <v>9</v>
      </c>
      <c r="D523" s="3" t="s">
        <v>79</v>
      </c>
      <c r="E523" s="3" t="s">
        <v>170</v>
      </c>
      <c r="F523" s="3" t="s">
        <v>62</v>
      </c>
      <c r="G523" s="3" t="s">
        <v>50</v>
      </c>
      <c r="H523" s="40" t="n">
        <v>45000</v>
      </c>
    </row>
    <row r="524" customFormat="false" ht="15" hidden="false" customHeight="false" outlineLevel="0" collapsed="false">
      <c r="A524" s="3" t="s">
        <v>35</v>
      </c>
      <c r="B524" s="3" t="s">
        <v>178</v>
      </c>
      <c r="C524" s="3" t="n">
        <v>9</v>
      </c>
      <c r="D524" s="3" t="s">
        <v>81</v>
      </c>
      <c r="E524" s="3" t="s">
        <v>170</v>
      </c>
      <c r="F524" s="3" t="s">
        <v>57</v>
      </c>
      <c r="G524" s="3" t="s">
        <v>50</v>
      </c>
      <c r="H524" s="40" t="n">
        <v>445500</v>
      </c>
    </row>
    <row r="525" customFormat="false" ht="15" hidden="false" customHeight="false" outlineLevel="0" collapsed="false">
      <c r="A525" s="3" t="s">
        <v>35</v>
      </c>
      <c r="B525" s="3" t="s">
        <v>178</v>
      </c>
      <c r="C525" s="3" t="n">
        <v>9</v>
      </c>
      <c r="D525" s="3" t="s">
        <v>81</v>
      </c>
      <c r="E525" s="3" t="s">
        <v>170</v>
      </c>
      <c r="F525" s="3" t="s">
        <v>62</v>
      </c>
      <c r="G525" s="3" t="s">
        <v>50</v>
      </c>
      <c r="H525" s="40" t="n">
        <v>120000</v>
      </c>
    </row>
    <row r="526" customFormat="false" ht="15" hidden="false" customHeight="false" outlineLevel="0" collapsed="false">
      <c r="A526" s="3" t="s">
        <v>35</v>
      </c>
      <c r="B526" s="3" t="s">
        <v>178</v>
      </c>
      <c r="C526" s="3" t="n">
        <v>9</v>
      </c>
      <c r="D526" s="3" t="s">
        <v>81</v>
      </c>
      <c r="E526" s="3" t="s">
        <v>170</v>
      </c>
      <c r="F526" s="3" t="s">
        <v>63</v>
      </c>
      <c r="G526" s="3" t="s">
        <v>50</v>
      </c>
      <c r="H526" s="40" t="n">
        <v>260000</v>
      </c>
    </row>
    <row r="527" customFormat="false" ht="15" hidden="false" customHeight="false" outlineLevel="0" collapsed="false">
      <c r="A527" s="3" t="s">
        <v>35</v>
      </c>
      <c r="B527" s="3" t="s">
        <v>178</v>
      </c>
      <c r="C527" s="3" t="n">
        <v>9</v>
      </c>
      <c r="D527" s="3" t="s">
        <v>81</v>
      </c>
      <c r="E527" s="3" t="s">
        <v>170</v>
      </c>
      <c r="F527" s="3" t="s">
        <v>59</v>
      </c>
      <c r="G527" s="3" t="s">
        <v>50</v>
      </c>
      <c r="H527" s="40" t="n">
        <v>30000</v>
      </c>
    </row>
    <row r="528" customFormat="false" ht="15" hidden="false" customHeight="false" outlineLevel="0" collapsed="false">
      <c r="A528" s="3" t="s">
        <v>35</v>
      </c>
      <c r="B528" s="3" t="s">
        <v>178</v>
      </c>
      <c r="C528" s="3" t="n">
        <v>9</v>
      </c>
      <c r="D528" s="3" t="s">
        <v>81</v>
      </c>
      <c r="E528" s="3" t="s">
        <v>170</v>
      </c>
      <c r="F528" s="3" t="s">
        <v>61</v>
      </c>
      <c r="G528" s="3" t="s">
        <v>50</v>
      </c>
      <c r="H528" s="40" t="n">
        <v>10000</v>
      </c>
    </row>
    <row r="529" customFormat="false" ht="15" hidden="false" customHeight="false" outlineLevel="0" collapsed="false">
      <c r="A529" s="3" t="s">
        <v>34</v>
      </c>
      <c r="B529" s="3" t="s">
        <v>178</v>
      </c>
      <c r="C529" s="3" t="n">
        <v>9</v>
      </c>
      <c r="D529" s="3" t="s">
        <v>168</v>
      </c>
      <c r="E529" s="3" t="s">
        <v>40</v>
      </c>
      <c r="F529" s="3" t="s">
        <v>41</v>
      </c>
      <c r="G529" s="3" t="s">
        <v>40</v>
      </c>
      <c r="H529" s="40" t="n">
        <v>7795824.32</v>
      </c>
    </row>
    <row r="530" customFormat="false" ht="15" hidden="false" customHeight="false" outlineLevel="0" collapsed="false">
      <c r="A530" s="3" t="s">
        <v>34</v>
      </c>
      <c r="B530" s="3" t="s">
        <v>178</v>
      </c>
      <c r="C530" s="3" t="n">
        <v>9</v>
      </c>
      <c r="D530" s="3" t="s">
        <v>168</v>
      </c>
      <c r="E530" s="3" t="s">
        <v>40</v>
      </c>
      <c r="F530" s="3" t="s">
        <v>42</v>
      </c>
      <c r="G530" s="3" t="s">
        <v>40</v>
      </c>
      <c r="H530" s="40" t="n">
        <v>8483972.4</v>
      </c>
    </row>
    <row r="531" customFormat="false" ht="15" hidden="false" customHeight="false" outlineLevel="0" collapsed="false">
      <c r="A531" s="3" t="s">
        <v>34</v>
      </c>
      <c r="B531" s="3" t="s">
        <v>178</v>
      </c>
      <c r="C531" s="3" t="n">
        <v>9</v>
      </c>
      <c r="D531" s="3" t="s">
        <v>168</v>
      </c>
      <c r="E531" s="3" t="s">
        <v>40</v>
      </c>
      <c r="F531" s="3" t="s">
        <v>43</v>
      </c>
      <c r="G531" s="3" t="s">
        <v>40</v>
      </c>
      <c r="H531" s="40" t="n">
        <v>732143.22</v>
      </c>
    </row>
    <row r="532" customFormat="false" ht="15" hidden="false" customHeight="false" outlineLevel="0" collapsed="false">
      <c r="A532" s="3" t="s">
        <v>34</v>
      </c>
      <c r="B532" s="3" t="s">
        <v>178</v>
      </c>
      <c r="C532" s="3" t="n">
        <v>9</v>
      </c>
      <c r="D532" s="3" t="s">
        <v>168</v>
      </c>
      <c r="E532" s="3" t="s">
        <v>40</v>
      </c>
      <c r="F532" s="3" t="s">
        <v>44</v>
      </c>
      <c r="G532" s="3" t="s">
        <v>40</v>
      </c>
      <c r="H532" s="40" t="n">
        <v>616145.38</v>
      </c>
    </row>
    <row r="533" customFormat="false" ht="15" hidden="false" customHeight="false" outlineLevel="0" collapsed="false">
      <c r="A533" s="3" t="s">
        <v>34</v>
      </c>
      <c r="B533" s="3" t="s">
        <v>178</v>
      </c>
      <c r="C533" s="3" t="n">
        <v>9</v>
      </c>
      <c r="D533" s="3" t="s">
        <v>168</v>
      </c>
      <c r="E533" s="3" t="s">
        <v>40</v>
      </c>
      <c r="F533" s="3" t="s">
        <v>45</v>
      </c>
      <c r="G533" s="3" t="s">
        <v>40</v>
      </c>
      <c r="H533" s="40" t="n">
        <v>1284674.74</v>
      </c>
    </row>
    <row r="534" customFormat="false" ht="15" hidden="false" customHeight="false" outlineLevel="0" collapsed="false">
      <c r="A534" s="3" t="s">
        <v>34</v>
      </c>
      <c r="B534" s="3" t="s">
        <v>178</v>
      </c>
      <c r="C534" s="3" t="n">
        <v>9</v>
      </c>
      <c r="D534" s="3" t="s">
        <v>168</v>
      </c>
      <c r="E534" s="3" t="s">
        <v>40</v>
      </c>
      <c r="F534" s="3" t="s">
        <v>46</v>
      </c>
      <c r="G534" s="3" t="s">
        <v>40</v>
      </c>
      <c r="H534" s="40" t="n">
        <v>1728825</v>
      </c>
    </row>
    <row r="535" customFormat="false" ht="15" hidden="false" customHeight="false" outlineLevel="0" collapsed="false">
      <c r="A535" s="3" t="s">
        <v>34</v>
      </c>
      <c r="B535" s="3" t="s">
        <v>178</v>
      </c>
      <c r="C535" s="3" t="n">
        <v>9</v>
      </c>
      <c r="D535" s="3" t="s">
        <v>168</v>
      </c>
      <c r="E535" s="3" t="s">
        <v>169</v>
      </c>
      <c r="F535" s="3" t="s">
        <v>49</v>
      </c>
      <c r="G535" s="3" t="s">
        <v>50</v>
      </c>
      <c r="H535" s="40" t="n">
        <v>10546294.77</v>
      </c>
    </row>
    <row r="536" customFormat="false" ht="15" hidden="false" customHeight="false" outlineLevel="0" collapsed="false">
      <c r="A536" s="3" t="s">
        <v>34</v>
      </c>
      <c r="B536" s="3" t="s">
        <v>178</v>
      </c>
      <c r="C536" s="3" t="n">
        <v>9</v>
      </c>
      <c r="D536" s="3" t="s">
        <v>168</v>
      </c>
      <c r="E536" s="3" t="s">
        <v>169</v>
      </c>
      <c r="F536" s="3" t="s">
        <v>51</v>
      </c>
      <c r="G536" s="3" t="s">
        <v>50</v>
      </c>
      <c r="H536" s="40" t="n">
        <v>714682.85</v>
      </c>
    </row>
    <row r="537" customFormat="false" ht="15" hidden="false" customHeight="false" outlineLevel="0" collapsed="false">
      <c r="A537" s="3" t="s">
        <v>34</v>
      </c>
      <c r="B537" s="3" t="s">
        <v>178</v>
      </c>
      <c r="C537" s="3" t="n">
        <v>9</v>
      </c>
      <c r="D537" s="3" t="s">
        <v>168</v>
      </c>
      <c r="E537" s="3" t="s">
        <v>169</v>
      </c>
      <c r="F537" s="3" t="s">
        <v>52</v>
      </c>
      <c r="G537" s="3" t="s">
        <v>50</v>
      </c>
      <c r="H537" s="40" t="n">
        <v>533237.02</v>
      </c>
    </row>
    <row r="538" customFormat="false" ht="15" hidden="false" customHeight="false" outlineLevel="0" collapsed="false">
      <c r="A538" s="3" t="s">
        <v>34</v>
      </c>
      <c r="B538" s="3" t="s">
        <v>178</v>
      </c>
      <c r="C538" s="3" t="n">
        <v>9</v>
      </c>
      <c r="D538" s="3" t="s">
        <v>71</v>
      </c>
      <c r="E538" s="3" t="s">
        <v>170</v>
      </c>
      <c r="F538" s="3" t="s">
        <v>57</v>
      </c>
      <c r="G538" s="3" t="s">
        <v>50</v>
      </c>
      <c r="H538" s="40" t="n">
        <v>1743825.55</v>
      </c>
    </row>
    <row r="539" customFormat="false" ht="15" hidden="false" customHeight="false" outlineLevel="0" collapsed="false">
      <c r="A539" s="3" t="s">
        <v>34</v>
      </c>
      <c r="B539" s="3" t="s">
        <v>178</v>
      </c>
      <c r="C539" s="3" t="n">
        <v>9</v>
      </c>
      <c r="D539" s="3" t="s">
        <v>71</v>
      </c>
      <c r="E539" s="3" t="s">
        <v>170</v>
      </c>
      <c r="F539" s="3" t="s">
        <v>58</v>
      </c>
      <c r="G539" s="3" t="s">
        <v>50</v>
      </c>
      <c r="H539" s="40" t="n">
        <v>201430.98</v>
      </c>
    </row>
    <row r="540" customFormat="false" ht="15" hidden="false" customHeight="false" outlineLevel="0" collapsed="false">
      <c r="A540" s="3" t="s">
        <v>34</v>
      </c>
      <c r="B540" s="3" t="s">
        <v>178</v>
      </c>
      <c r="C540" s="3" t="n">
        <v>9</v>
      </c>
      <c r="D540" s="3" t="s">
        <v>71</v>
      </c>
      <c r="E540" s="3" t="s">
        <v>170</v>
      </c>
      <c r="F540" s="3" t="s">
        <v>59</v>
      </c>
      <c r="G540" s="3" t="s">
        <v>50</v>
      </c>
      <c r="H540" s="40" t="n">
        <v>434203.98</v>
      </c>
    </row>
    <row r="541" customFormat="false" ht="15" hidden="false" customHeight="false" outlineLevel="0" collapsed="false">
      <c r="A541" s="3" t="s">
        <v>34</v>
      </c>
      <c r="B541" s="3" t="s">
        <v>178</v>
      </c>
      <c r="C541" s="3" t="n">
        <v>9</v>
      </c>
      <c r="D541" s="3" t="s">
        <v>71</v>
      </c>
      <c r="E541" s="3" t="s">
        <v>170</v>
      </c>
      <c r="F541" s="3" t="s">
        <v>61</v>
      </c>
      <c r="G541" s="3" t="s">
        <v>50</v>
      </c>
      <c r="H541" s="40" t="n">
        <v>15102.11</v>
      </c>
    </row>
    <row r="542" customFormat="false" ht="15" hidden="false" customHeight="false" outlineLevel="0" collapsed="false">
      <c r="A542" s="3" t="s">
        <v>34</v>
      </c>
      <c r="B542" s="3" t="s">
        <v>178</v>
      </c>
      <c r="C542" s="3" t="n">
        <v>9</v>
      </c>
      <c r="D542" s="3" t="s">
        <v>73</v>
      </c>
      <c r="E542" s="3" t="s">
        <v>170</v>
      </c>
      <c r="F542" s="3" t="s">
        <v>57</v>
      </c>
      <c r="G542" s="3" t="s">
        <v>50</v>
      </c>
      <c r="H542" s="40" t="n">
        <v>454167.1</v>
      </c>
    </row>
    <row r="543" customFormat="false" ht="15" hidden="false" customHeight="false" outlineLevel="0" collapsed="false">
      <c r="A543" s="3" t="s">
        <v>34</v>
      </c>
      <c r="B543" s="3" t="s">
        <v>178</v>
      </c>
      <c r="C543" s="3" t="n">
        <v>9</v>
      </c>
      <c r="D543" s="3" t="s">
        <v>73</v>
      </c>
      <c r="E543" s="3" t="s">
        <v>170</v>
      </c>
      <c r="F543" s="3" t="s">
        <v>59</v>
      </c>
      <c r="G543" s="3" t="s">
        <v>50</v>
      </c>
      <c r="H543" s="40" t="n">
        <v>40462.8</v>
      </c>
    </row>
    <row r="544" customFormat="false" ht="15" hidden="false" customHeight="false" outlineLevel="0" collapsed="false">
      <c r="A544" s="3" t="s">
        <v>34</v>
      </c>
      <c r="B544" s="3" t="s">
        <v>178</v>
      </c>
      <c r="C544" s="3" t="n">
        <v>9</v>
      </c>
      <c r="D544" s="3" t="s">
        <v>73</v>
      </c>
      <c r="E544" s="3" t="s">
        <v>170</v>
      </c>
      <c r="F544" s="3" t="s">
        <v>61</v>
      </c>
      <c r="G544" s="3" t="s">
        <v>50</v>
      </c>
      <c r="H544" s="40" t="n">
        <v>7957.92</v>
      </c>
    </row>
    <row r="545" customFormat="false" ht="15" hidden="false" customHeight="false" outlineLevel="0" collapsed="false">
      <c r="A545" s="3" t="s">
        <v>34</v>
      </c>
      <c r="B545" s="3" t="s">
        <v>178</v>
      </c>
      <c r="C545" s="3" t="n">
        <v>9</v>
      </c>
      <c r="D545" s="3" t="s">
        <v>75</v>
      </c>
      <c r="E545" s="3" t="s">
        <v>170</v>
      </c>
      <c r="F545" s="3" t="s">
        <v>57</v>
      </c>
      <c r="G545" s="3" t="s">
        <v>50</v>
      </c>
      <c r="H545" s="40" t="n">
        <v>764198.01</v>
      </c>
    </row>
    <row r="546" customFormat="false" ht="15" hidden="false" customHeight="false" outlineLevel="0" collapsed="false">
      <c r="A546" s="3" t="s">
        <v>34</v>
      </c>
      <c r="B546" s="3" t="s">
        <v>178</v>
      </c>
      <c r="C546" s="3" t="n">
        <v>9</v>
      </c>
      <c r="D546" s="3" t="s">
        <v>75</v>
      </c>
      <c r="E546" s="3" t="s">
        <v>170</v>
      </c>
      <c r="F546" s="3" t="s">
        <v>60</v>
      </c>
      <c r="G546" s="3" t="s">
        <v>50</v>
      </c>
      <c r="H546" s="40" t="n">
        <v>388728.85</v>
      </c>
    </row>
    <row r="547" customFormat="false" ht="15" hidden="false" customHeight="false" outlineLevel="0" collapsed="false">
      <c r="A547" s="3" t="s">
        <v>34</v>
      </c>
      <c r="B547" s="3" t="s">
        <v>178</v>
      </c>
      <c r="C547" s="3" t="n">
        <v>9</v>
      </c>
      <c r="D547" s="3" t="s">
        <v>75</v>
      </c>
      <c r="E547" s="3" t="s">
        <v>170</v>
      </c>
      <c r="F547" s="3" t="s">
        <v>61</v>
      </c>
      <c r="G547" s="3" t="s">
        <v>50</v>
      </c>
      <c r="H547" s="40" t="n">
        <v>60644.66</v>
      </c>
    </row>
    <row r="548" customFormat="false" ht="15" hidden="false" customHeight="false" outlineLevel="0" collapsed="false">
      <c r="A548" s="3" t="s">
        <v>34</v>
      </c>
      <c r="B548" s="3" t="s">
        <v>178</v>
      </c>
      <c r="C548" s="3" t="n">
        <v>9</v>
      </c>
      <c r="D548" s="3" t="s">
        <v>75</v>
      </c>
      <c r="E548" s="3" t="s">
        <v>170</v>
      </c>
      <c r="F548" s="3" t="s">
        <v>59</v>
      </c>
      <c r="G548" s="3" t="s">
        <v>50</v>
      </c>
      <c r="H548" s="40" t="n">
        <v>35895.96</v>
      </c>
    </row>
    <row r="549" customFormat="false" ht="15" hidden="false" customHeight="false" outlineLevel="0" collapsed="false">
      <c r="A549" s="3" t="s">
        <v>34</v>
      </c>
      <c r="B549" s="3" t="s">
        <v>178</v>
      </c>
      <c r="C549" s="3" t="n">
        <v>9</v>
      </c>
      <c r="D549" s="3" t="s">
        <v>77</v>
      </c>
      <c r="E549" s="3" t="s">
        <v>170</v>
      </c>
      <c r="F549" s="3" t="s">
        <v>57</v>
      </c>
      <c r="G549" s="3" t="s">
        <v>50</v>
      </c>
      <c r="H549" s="40" t="n">
        <v>398382.23</v>
      </c>
    </row>
    <row r="550" customFormat="false" ht="15" hidden="false" customHeight="false" outlineLevel="0" collapsed="false">
      <c r="A550" s="3" t="s">
        <v>34</v>
      </c>
      <c r="B550" s="3" t="s">
        <v>178</v>
      </c>
      <c r="C550" s="3" t="n">
        <v>9</v>
      </c>
      <c r="D550" s="3" t="s">
        <v>77</v>
      </c>
      <c r="E550" s="3" t="s">
        <v>170</v>
      </c>
      <c r="F550" s="3" t="s">
        <v>59</v>
      </c>
      <c r="G550" s="3" t="s">
        <v>50</v>
      </c>
      <c r="H550" s="40" t="n">
        <v>53752.03</v>
      </c>
    </row>
    <row r="551" customFormat="false" ht="15" hidden="false" customHeight="false" outlineLevel="0" collapsed="false">
      <c r="A551" s="3" t="s">
        <v>34</v>
      </c>
      <c r="B551" s="3" t="s">
        <v>178</v>
      </c>
      <c r="C551" s="3" t="n">
        <v>9</v>
      </c>
      <c r="D551" s="3" t="s">
        <v>77</v>
      </c>
      <c r="E551" s="3" t="s">
        <v>170</v>
      </c>
      <c r="F551" s="3" t="s">
        <v>58</v>
      </c>
      <c r="G551" s="3" t="s">
        <v>50</v>
      </c>
      <c r="H551" s="40" t="n">
        <v>40056.64</v>
      </c>
    </row>
    <row r="552" customFormat="false" ht="15" hidden="false" customHeight="false" outlineLevel="0" collapsed="false">
      <c r="A552" s="3" t="s">
        <v>34</v>
      </c>
      <c r="B552" s="3" t="s">
        <v>178</v>
      </c>
      <c r="C552" s="3" t="n">
        <v>9</v>
      </c>
      <c r="D552" s="3" t="s">
        <v>79</v>
      </c>
      <c r="E552" s="3" t="s">
        <v>170</v>
      </c>
      <c r="F552" s="3" t="s">
        <v>57</v>
      </c>
      <c r="G552" s="3" t="s">
        <v>50</v>
      </c>
      <c r="H552" s="40" t="n">
        <v>398310.36</v>
      </c>
    </row>
    <row r="553" customFormat="false" ht="15" hidden="false" customHeight="false" outlineLevel="0" collapsed="false">
      <c r="A553" s="3" t="s">
        <v>34</v>
      </c>
      <c r="B553" s="3" t="s">
        <v>178</v>
      </c>
      <c r="C553" s="3" t="n">
        <v>9</v>
      </c>
      <c r="D553" s="3" t="s">
        <v>79</v>
      </c>
      <c r="E553" s="3" t="s">
        <v>170</v>
      </c>
      <c r="F553" s="3" t="s">
        <v>59</v>
      </c>
      <c r="G553" s="3" t="s">
        <v>50</v>
      </c>
      <c r="H553" s="40" t="n">
        <v>73334.48</v>
      </c>
    </row>
    <row r="554" customFormat="false" ht="15" hidden="false" customHeight="false" outlineLevel="0" collapsed="false">
      <c r="A554" s="3" t="s">
        <v>34</v>
      </c>
      <c r="B554" s="3" t="s">
        <v>178</v>
      </c>
      <c r="C554" s="3" t="n">
        <v>9</v>
      </c>
      <c r="D554" s="3" t="s">
        <v>79</v>
      </c>
      <c r="E554" s="3" t="s">
        <v>170</v>
      </c>
      <c r="F554" s="3" t="s">
        <v>62</v>
      </c>
      <c r="G554" s="3" t="s">
        <v>50</v>
      </c>
      <c r="H554" s="40" t="n">
        <v>44186.32</v>
      </c>
    </row>
    <row r="555" customFormat="false" ht="15" hidden="false" customHeight="false" outlineLevel="0" collapsed="false">
      <c r="A555" s="3" t="s">
        <v>34</v>
      </c>
      <c r="B555" s="3" t="s">
        <v>178</v>
      </c>
      <c r="C555" s="3" t="n">
        <v>9</v>
      </c>
      <c r="D555" s="3" t="s">
        <v>81</v>
      </c>
      <c r="E555" s="3" t="s">
        <v>170</v>
      </c>
      <c r="F555" s="3" t="s">
        <v>57</v>
      </c>
      <c r="G555" s="3" t="s">
        <v>50</v>
      </c>
      <c r="H555" s="40" t="n">
        <v>449507.02</v>
      </c>
    </row>
    <row r="556" customFormat="false" ht="15" hidden="false" customHeight="false" outlineLevel="0" collapsed="false">
      <c r="A556" s="3" t="s">
        <v>34</v>
      </c>
      <c r="B556" s="3" t="s">
        <v>178</v>
      </c>
      <c r="C556" s="3" t="n">
        <v>9</v>
      </c>
      <c r="D556" s="3" t="s">
        <v>81</v>
      </c>
      <c r="E556" s="3" t="s">
        <v>170</v>
      </c>
      <c r="F556" s="3" t="s">
        <v>62</v>
      </c>
      <c r="G556" s="3" t="s">
        <v>50</v>
      </c>
      <c r="H556" s="40" t="n">
        <v>292910.65</v>
      </c>
    </row>
    <row r="557" customFormat="false" ht="15" hidden="false" customHeight="false" outlineLevel="0" collapsed="false">
      <c r="A557" s="3" t="s">
        <v>34</v>
      </c>
      <c r="B557" s="3" t="s">
        <v>178</v>
      </c>
      <c r="C557" s="3" t="n">
        <v>9</v>
      </c>
      <c r="D557" s="3" t="s">
        <v>81</v>
      </c>
      <c r="E557" s="3" t="s">
        <v>170</v>
      </c>
      <c r="F557" s="3" t="s">
        <v>63</v>
      </c>
      <c r="G557" s="3" t="s">
        <v>50</v>
      </c>
      <c r="H557" s="40" t="n">
        <v>250737.72</v>
      </c>
    </row>
    <row r="558" customFormat="false" ht="15" hidden="false" customHeight="false" outlineLevel="0" collapsed="false">
      <c r="A558" s="3" t="s">
        <v>34</v>
      </c>
      <c r="B558" s="3" t="s">
        <v>178</v>
      </c>
      <c r="C558" s="3" t="n">
        <v>9</v>
      </c>
      <c r="D558" s="3" t="s">
        <v>81</v>
      </c>
      <c r="E558" s="3" t="s">
        <v>170</v>
      </c>
      <c r="F558" s="3" t="s">
        <v>59</v>
      </c>
      <c r="G558" s="3" t="s">
        <v>50</v>
      </c>
      <c r="H558" s="40" t="n">
        <v>30005.42</v>
      </c>
    </row>
    <row r="559" customFormat="false" ht="15" hidden="false" customHeight="false" outlineLevel="0" collapsed="false">
      <c r="A559" s="3" t="s">
        <v>34</v>
      </c>
      <c r="B559" s="3" t="s">
        <v>178</v>
      </c>
      <c r="C559" s="3" t="n">
        <v>9</v>
      </c>
      <c r="D559" s="3" t="s">
        <v>81</v>
      </c>
      <c r="E559" s="3" t="s">
        <v>170</v>
      </c>
      <c r="F559" s="3" t="s">
        <v>61</v>
      </c>
      <c r="G559" s="3" t="s">
        <v>50</v>
      </c>
      <c r="H559" s="40" t="n">
        <v>10027.69</v>
      </c>
    </row>
    <row r="560" customFormat="false" ht="15" hidden="false" customHeight="false" outlineLevel="0" collapsed="false">
      <c r="A560" s="3" t="s">
        <v>35</v>
      </c>
      <c r="B560" s="3" t="s">
        <v>179</v>
      </c>
      <c r="C560" s="3" t="n">
        <v>10</v>
      </c>
      <c r="D560" s="3" t="s">
        <v>168</v>
      </c>
      <c r="E560" s="3" t="s">
        <v>40</v>
      </c>
      <c r="F560" s="3" t="s">
        <v>41</v>
      </c>
      <c r="G560" s="3" t="s">
        <v>40</v>
      </c>
      <c r="H560" s="40" t="n">
        <v>8142678</v>
      </c>
    </row>
    <row r="561" customFormat="false" ht="15" hidden="false" customHeight="false" outlineLevel="0" collapsed="false">
      <c r="A561" s="3" t="s">
        <v>35</v>
      </c>
      <c r="B561" s="3" t="s">
        <v>179</v>
      </c>
      <c r="C561" s="3" t="n">
        <v>10</v>
      </c>
      <c r="D561" s="3" t="s">
        <v>168</v>
      </c>
      <c r="E561" s="3" t="s">
        <v>40</v>
      </c>
      <c r="F561" s="3" t="s">
        <v>42</v>
      </c>
      <c r="G561" s="3" t="s">
        <v>40</v>
      </c>
      <c r="H561" s="40" t="n">
        <v>7486335</v>
      </c>
    </row>
    <row r="562" customFormat="false" ht="15" hidden="false" customHeight="false" outlineLevel="0" collapsed="false">
      <c r="A562" s="3" t="s">
        <v>35</v>
      </c>
      <c r="B562" s="3" t="s">
        <v>179</v>
      </c>
      <c r="C562" s="3" t="n">
        <v>10</v>
      </c>
      <c r="D562" s="3" t="s">
        <v>168</v>
      </c>
      <c r="E562" s="3" t="s">
        <v>40</v>
      </c>
      <c r="F562" s="3" t="s">
        <v>43</v>
      </c>
      <c r="G562" s="3" t="s">
        <v>40</v>
      </c>
      <c r="H562" s="40" t="n">
        <v>716089.5</v>
      </c>
    </row>
    <row r="563" customFormat="false" ht="15" hidden="false" customHeight="false" outlineLevel="0" collapsed="false">
      <c r="A563" s="3" t="s">
        <v>35</v>
      </c>
      <c r="B563" s="3" t="s">
        <v>179</v>
      </c>
      <c r="C563" s="3" t="n">
        <v>10</v>
      </c>
      <c r="D563" s="3" t="s">
        <v>168</v>
      </c>
      <c r="E563" s="3" t="s">
        <v>40</v>
      </c>
      <c r="F563" s="3" t="s">
        <v>44</v>
      </c>
      <c r="G563" s="3" t="s">
        <v>40</v>
      </c>
      <c r="H563" s="40" t="n">
        <v>463700</v>
      </c>
    </row>
    <row r="564" customFormat="false" ht="15" hidden="false" customHeight="false" outlineLevel="0" collapsed="false">
      <c r="A564" s="3" t="s">
        <v>35</v>
      </c>
      <c r="B564" s="3" t="s">
        <v>179</v>
      </c>
      <c r="C564" s="3" t="n">
        <v>10</v>
      </c>
      <c r="D564" s="3" t="s">
        <v>168</v>
      </c>
      <c r="E564" s="3" t="s">
        <v>40</v>
      </c>
      <c r="F564" s="3" t="s">
        <v>45</v>
      </c>
      <c r="G564" s="3" t="s">
        <v>40</v>
      </c>
      <c r="H564" s="40" t="n">
        <v>1312422.33</v>
      </c>
    </row>
    <row r="565" customFormat="false" ht="15" hidden="false" customHeight="false" outlineLevel="0" collapsed="false">
      <c r="A565" s="3" t="s">
        <v>35</v>
      </c>
      <c r="B565" s="3" t="s">
        <v>179</v>
      </c>
      <c r="C565" s="3" t="n">
        <v>10</v>
      </c>
      <c r="D565" s="3" t="s">
        <v>168</v>
      </c>
      <c r="E565" s="3" t="s">
        <v>40</v>
      </c>
      <c r="F565" s="3" t="s">
        <v>46</v>
      </c>
      <c r="G565" s="3" t="s">
        <v>40</v>
      </c>
      <c r="H565" s="40" t="n">
        <v>1593750</v>
      </c>
    </row>
    <row r="566" customFormat="false" ht="15" hidden="false" customHeight="false" outlineLevel="0" collapsed="false">
      <c r="A566" s="3" t="s">
        <v>35</v>
      </c>
      <c r="B566" s="3" t="s">
        <v>179</v>
      </c>
      <c r="C566" s="3" t="n">
        <v>10</v>
      </c>
      <c r="D566" s="3" t="s">
        <v>168</v>
      </c>
      <c r="E566" s="3" t="s">
        <v>169</v>
      </c>
      <c r="F566" s="3" t="s">
        <v>49</v>
      </c>
      <c r="G566" s="3" t="s">
        <v>50</v>
      </c>
      <c r="H566" s="40" t="n">
        <v>9704864.5</v>
      </c>
    </row>
    <row r="567" customFormat="false" ht="15" hidden="false" customHeight="false" outlineLevel="0" collapsed="false">
      <c r="A567" s="3" t="s">
        <v>35</v>
      </c>
      <c r="B567" s="3" t="s">
        <v>179</v>
      </c>
      <c r="C567" s="3" t="n">
        <v>10</v>
      </c>
      <c r="D567" s="3" t="s">
        <v>168</v>
      </c>
      <c r="E567" s="3" t="s">
        <v>169</v>
      </c>
      <c r="F567" s="3" t="s">
        <v>51</v>
      </c>
      <c r="G567" s="3" t="s">
        <v>50</v>
      </c>
      <c r="H567" s="40" t="n">
        <v>655207.2</v>
      </c>
    </row>
    <row r="568" customFormat="false" ht="15" hidden="false" customHeight="false" outlineLevel="0" collapsed="false">
      <c r="A568" s="3" t="s">
        <v>35</v>
      </c>
      <c r="B568" s="3" t="s">
        <v>179</v>
      </c>
      <c r="C568" s="3" t="n">
        <v>10</v>
      </c>
      <c r="D568" s="3" t="s">
        <v>168</v>
      </c>
      <c r="E568" s="3" t="s">
        <v>169</v>
      </c>
      <c r="F568" s="3" t="s">
        <v>52</v>
      </c>
      <c r="G568" s="3" t="s">
        <v>50</v>
      </c>
      <c r="H568" s="40" t="n">
        <v>368104.8</v>
      </c>
    </row>
    <row r="569" customFormat="false" ht="15" hidden="false" customHeight="false" outlineLevel="0" collapsed="false">
      <c r="A569" s="3" t="s">
        <v>35</v>
      </c>
      <c r="B569" s="3" t="s">
        <v>179</v>
      </c>
      <c r="C569" s="3" t="n">
        <v>10</v>
      </c>
      <c r="D569" s="3" t="s">
        <v>71</v>
      </c>
      <c r="E569" s="3" t="s">
        <v>170</v>
      </c>
      <c r="F569" s="3" t="s">
        <v>57</v>
      </c>
      <c r="G569" s="3" t="s">
        <v>50</v>
      </c>
      <c r="H569" s="40" t="n">
        <v>1907500</v>
      </c>
    </row>
    <row r="570" customFormat="false" ht="15" hidden="false" customHeight="false" outlineLevel="0" collapsed="false">
      <c r="A570" s="3" t="s">
        <v>35</v>
      </c>
      <c r="B570" s="3" t="s">
        <v>179</v>
      </c>
      <c r="C570" s="3" t="n">
        <v>10</v>
      </c>
      <c r="D570" s="3" t="s">
        <v>71</v>
      </c>
      <c r="E570" s="3" t="s">
        <v>170</v>
      </c>
      <c r="F570" s="3" t="s">
        <v>58</v>
      </c>
      <c r="G570" s="3" t="s">
        <v>50</v>
      </c>
      <c r="H570" s="40" t="n">
        <v>90000</v>
      </c>
    </row>
    <row r="571" customFormat="false" ht="15" hidden="false" customHeight="false" outlineLevel="0" collapsed="false">
      <c r="A571" s="3" t="s">
        <v>35</v>
      </c>
      <c r="B571" s="3" t="s">
        <v>179</v>
      </c>
      <c r="C571" s="3" t="n">
        <v>10</v>
      </c>
      <c r="D571" s="3" t="s">
        <v>71</v>
      </c>
      <c r="E571" s="3" t="s">
        <v>170</v>
      </c>
      <c r="F571" s="3" t="s">
        <v>59</v>
      </c>
      <c r="G571" s="3" t="s">
        <v>50</v>
      </c>
      <c r="H571" s="40" t="n">
        <v>420000</v>
      </c>
    </row>
    <row r="572" customFormat="false" ht="15" hidden="false" customHeight="false" outlineLevel="0" collapsed="false">
      <c r="A572" s="3" t="s">
        <v>35</v>
      </c>
      <c r="B572" s="3" t="s">
        <v>179</v>
      </c>
      <c r="C572" s="3" t="n">
        <v>10</v>
      </c>
      <c r="D572" s="3" t="s">
        <v>71</v>
      </c>
      <c r="E572" s="3" t="s">
        <v>170</v>
      </c>
      <c r="F572" s="3" t="s">
        <v>61</v>
      </c>
      <c r="G572" s="3" t="s">
        <v>50</v>
      </c>
      <c r="H572" s="40" t="n">
        <v>15000</v>
      </c>
    </row>
    <row r="573" customFormat="false" ht="15" hidden="false" customHeight="false" outlineLevel="0" collapsed="false">
      <c r="A573" s="3" t="s">
        <v>35</v>
      </c>
      <c r="B573" s="3" t="s">
        <v>179</v>
      </c>
      <c r="C573" s="3" t="n">
        <v>10</v>
      </c>
      <c r="D573" s="3" t="s">
        <v>73</v>
      </c>
      <c r="E573" s="3" t="s">
        <v>170</v>
      </c>
      <c r="F573" s="3" t="s">
        <v>57</v>
      </c>
      <c r="G573" s="3" t="s">
        <v>50</v>
      </c>
      <c r="H573" s="40" t="n">
        <v>445500</v>
      </c>
    </row>
    <row r="574" customFormat="false" ht="15" hidden="false" customHeight="false" outlineLevel="0" collapsed="false">
      <c r="A574" s="3" t="s">
        <v>35</v>
      </c>
      <c r="B574" s="3" t="s">
        <v>179</v>
      </c>
      <c r="C574" s="3" t="n">
        <v>10</v>
      </c>
      <c r="D574" s="3" t="s">
        <v>73</v>
      </c>
      <c r="E574" s="3" t="s">
        <v>170</v>
      </c>
      <c r="F574" s="3" t="s">
        <v>59</v>
      </c>
      <c r="G574" s="3" t="s">
        <v>50</v>
      </c>
      <c r="H574" s="40" t="n">
        <v>40000</v>
      </c>
    </row>
    <row r="575" customFormat="false" ht="15" hidden="false" customHeight="false" outlineLevel="0" collapsed="false">
      <c r="A575" s="3" t="s">
        <v>35</v>
      </c>
      <c r="B575" s="3" t="s">
        <v>179</v>
      </c>
      <c r="C575" s="3" t="n">
        <v>10</v>
      </c>
      <c r="D575" s="3" t="s">
        <v>73</v>
      </c>
      <c r="E575" s="3" t="s">
        <v>170</v>
      </c>
      <c r="F575" s="3" t="s">
        <v>61</v>
      </c>
      <c r="G575" s="3" t="s">
        <v>50</v>
      </c>
      <c r="H575" s="40" t="n">
        <v>8000</v>
      </c>
    </row>
    <row r="576" customFormat="false" ht="15" hidden="false" customHeight="false" outlineLevel="0" collapsed="false">
      <c r="A576" s="3" t="s">
        <v>35</v>
      </c>
      <c r="B576" s="3" t="s">
        <v>179</v>
      </c>
      <c r="C576" s="3" t="n">
        <v>10</v>
      </c>
      <c r="D576" s="3" t="s">
        <v>75</v>
      </c>
      <c r="E576" s="3" t="s">
        <v>170</v>
      </c>
      <c r="F576" s="3" t="s">
        <v>57</v>
      </c>
      <c r="G576" s="3" t="s">
        <v>50</v>
      </c>
      <c r="H576" s="40" t="n">
        <v>806000</v>
      </c>
    </row>
    <row r="577" customFormat="false" ht="15" hidden="false" customHeight="false" outlineLevel="0" collapsed="false">
      <c r="A577" s="3" t="s">
        <v>35</v>
      </c>
      <c r="B577" s="3" t="s">
        <v>179</v>
      </c>
      <c r="C577" s="3" t="n">
        <v>10</v>
      </c>
      <c r="D577" s="3" t="s">
        <v>75</v>
      </c>
      <c r="E577" s="3" t="s">
        <v>170</v>
      </c>
      <c r="F577" s="3" t="s">
        <v>60</v>
      </c>
      <c r="G577" s="3" t="s">
        <v>50</v>
      </c>
      <c r="H577" s="40" t="n">
        <v>350000</v>
      </c>
    </row>
    <row r="578" customFormat="false" ht="15" hidden="false" customHeight="false" outlineLevel="0" collapsed="false">
      <c r="A578" s="3" t="s">
        <v>35</v>
      </c>
      <c r="B578" s="3" t="s">
        <v>179</v>
      </c>
      <c r="C578" s="3" t="n">
        <v>10</v>
      </c>
      <c r="D578" s="3" t="s">
        <v>75</v>
      </c>
      <c r="E578" s="3" t="s">
        <v>170</v>
      </c>
      <c r="F578" s="3" t="s">
        <v>61</v>
      </c>
      <c r="G578" s="3" t="s">
        <v>50</v>
      </c>
      <c r="H578" s="40" t="n">
        <v>60000</v>
      </c>
    </row>
    <row r="579" customFormat="false" ht="15" hidden="false" customHeight="false" outlineLevel="0" collapsed="false">
      <c r="A579" s="3" t="s">
        <v>35</v>
      </c>
      <c r="B579" s="3" t="s">
        <v>179</v>
      </c>
      <c r="C579" s="3" t="n">
        <v>10</v>
      </c>
      <c r="D579" s="3" t="s">
        <v>75</v>
      </c>
      <c r="E579" s="3" t="s">
        <v>170</v>
      </c>
      <c r="F579" s="3" t="s">
        <v>59</v>
      </c>
      <c r="G579" s="3" t="s">
        <v>50</v>
      </c>
      <c r="H579" s="40" t="n">
        <v>35000</v>
      </c>
    </row>
    <row r="580" customFormat="false" ht="15" hidden="false" customHeight="false" outlineLevel="0" collapsed="false">
      <c r="A580" s="3" t="s">
        <v>35</v>
      </c>
      <c r="B580" s="3" t="s">
        <v>179</v>
      </c>
      <c r="C580" s="3" t="n">
        <v>10</v>
      </c>
      <c r="D580" s="3" t="s">
        <v>77</v>
      </c>
      <c r="E580" s="3" t="s">
        <v>170</v>
      </c>
      <c r="F580" s="3" t="s">
        <v>57</v>
      </c>
      <c r="G580" s="3" t="s">
        <v>50</v>
      </c>
      <c r="H580" s="40" t="n">
        <v>397500</v>
      </c>
    </row>
    <row r="581" customFormat="false" ht="15" hidden="false" customHeight="false" outlineLevel="0" collapsed="false">
      <c r="A581" s="3" t="s">
        <v>35</v>
      </c>
      <c r="B581" s="3" t="s">
        <v>179</v>
      </c>
      <c r="C581" s="3" t="n">
        <v>10</v>
      </c>
      <c r="D581" s="3" t="s">
        <v>77</v>
      </c>
      <c r="E581" s="3" t="s">
        <v>170</v>
      </c>
      <c r="F581" s="3" t="s">
        <v>59</v>
      </c>
      <c r="G581" s="3" t="s">
        <v>50</v>
      </c>
      <c r="H581" s="40" t="n">
        <v>55000</v>
      </c>
    </row>
    <row r="582" customFormat="false" ht="15" hidden="false" customHeight="false" outlineLevel="0" collapsed="false">
      <c r="A582" s="3" t="s">
        <v>35</v>
      </c>
      <c r="B582" s="3" t="s">
        <v>179</v>
      </c>
      <c r="C582" s="3" t="n">
        <v>10</v>
      </c>
      <c r="D582" s="3" t="s">
        <v>77</v>
      </c>
      <c r="E582" s="3" t="s">
        <v>170</v>
      </c>
      <c r="F582" s="3" t="s">
        <v>58</v>
      </c>
      <c r="G582" s="3" t="s">
        <v>50</v>
      </c>
      <c r="H582" s="40" t="n">
        <v>40000</v>
      </c>
    </row>
    <row r="583" customFormat="false" ht="15" hidden="false" customHeight="false" outlineLevel="0" collapsed="false">
      <c r="A583" s="3" t="s">
        <v>35</v>
      </c>
      <c r="B583" s="3" t="s">
        <v>179</v>
      </c>
      <c r="C583" s="3" t="n">
        <v>10</v>
      </c>
      <c r="D583" s="3" t="s">
        <v>79</v>
      </c>
      <c r="E583" s="3" t="s">
        <v>170</v>
      </c>
      <c r="F583" s="3" t="s">
        <v>57</v>
      </c>
      <c r="G583" s="3" t="s">
        <v>50</v>
      </c>
      <c r="H583" s="40" t="n">
        <v>425000</v>
      </c>
    </row>
    <row r="584" customFormat="false" ht="15" hidden="false" customHeight="false" outlineLevel="0" collapsed="false">
      <c r="A584" s="3" t="s">
        <v>35</v>
      </c>
      <c r="B584" s="3" t="s">
        <v>179</v>
      </c>
      <c r="C584" s="3" t="n">
        <v>10</v>
      </c>
      <c r="D584" s="3" t="s">
        <v>79</v>
      </c>
      <c r="E584" s="3" t="s">
        <v>170</v>
      </c>
      <c r="F584" s="3" t="s">
        <v>59</v>
      </c>
      <c r="G584" s="3" t="s">
        <v>50</v>
      </c>
      <c r="H584" s="40" t="n">
        <v>70000</v>
      </c>
    </row>
    <row r="585" customFormat="false" ht="15" hidden="false" customHeight="false" outlineLevel="0" collapsed="false">
      <c r="A585" s="3" t="s">
        <v>35</v>
      </c>
      <c r="B585" s="3" t="s">
        <v>179</v>
      </c>
      <c r="C585" s="3" t="n">
        <v>10</v>
      </c>
      <c r="D585" s="3" t="s">
        <v>79</v>
      </c>
      <c r="E585" s="3" t="s">
        <v>170</v>
      </c>
      <c r="F585" s="3" t="s">
        <v>62</v>
      </c>
      <c r="G585" s="3" t="s">
        <v>50</v>
      </c>
      <c r="H585" s="40" t="n">
        <v>45000</v>
      </c>
    </row>
    <row r="586" customFormat="false" ht="15" hidden="false" customHeight="false" outlineLevel="0" collapsed="false">
      <c r="A586" s="3" t="s">
        <v>35</v>
      </c>
      <c r="B586" s="3" t="s">
        <v>179</v>
      </c>
      <c r="C586" s="3" t="n">
        <v>10</v>
      </c>
      <c r="D586" s="3" t="s">
        <v>81</v>
      </c>
      <c r="E586" s="3" t="s">
        <v>170</v>
      </c>
      <c r="F586" s="3" t="s">
        <v>57</v>
      </c>
      <c r="G586" s="3" t="s">
        <v>50</v>
      </c>
      <c r="H586" s="40" t="n">
        <v>459000</v>
      </c>
    </row>
    <row r="587" customFormat="false" ht="15" hidden="false" customHeight="false" outlineLevel="0" collapsed="false">
      <c r="A587" s="3" t="s">
        <v>35</v>
      </c>
      <c r="B587" s="3" t="s">
        <v>179</v>
      </c>
      <c r="C587" s="3" t="n">
        <v>10</v>
      </c>
      <c r="D587" s="3" t="s">
        <v>81</v>
      </c>
      <c r="E587" s="3" t="s">
        <v>170</v>
      </c>
      <c r="F587" s="3" t="s">
        <v>62</v>
      </c>
      <c r="G587" s="3" t="s">
        <v>50</v>
      </c>
      <c r="H587" s="40" t="n">
        <v>120000</v>
      </c>
    </row>
    <row r="588" customFormat="false" ht="15" hidden="false" customHeight="false" outlineLevel="0" collapsed="false">
      <c r="A588" s="3" t="s">
        <v>35</v>
      </c>
      <c r="B588" s="3" t="s">
        <v>179</v>
      </c>
      <c r="C588" s="3" t="n">
        <v>10</v>
      </c>
      <c r="D588" s="3" t="s">
        <v>81</v>
      </c>
      <c r="E588" s="3" t="s">
        <v>170</v>
      </c>
      <c r="F588" s="3" t="s">
        <v>63</v>
      </c>
      <c r="G588" s="3" t="s">
        <v>50</v>
      </c>
      <c r="H588" s="40" t="n">
        <v>260000</v>
      </c>
    </row>
    <row r="589" customFormat="false" ht="15" hidden="false" customHeight="false" outlineLevel="0" collapsed="false">
      <c r="A589" s="3" t="s">
        <v>35</v>
      </c>
      <c r="B589" s="3" t="s">
        <v>179</v>
      </c>
      <c r="C589" s="3" t="n">
        <v>10</v>
      </c>
      <c r="D589" s="3" t="s">
        <v>81</v>
      </c>
      <c r="E589" s="3" t="s">
        <v>170</v>
      </c>
      <c r="F589" s="3" t="s">
        <v>59</v>
      </c>
      <c r="G589" s="3" t="s">
        <v>50</v>
      </c>
      <c r="H589" s="40" t="n">
        <v>30000</v>
      </c>
    </row>
    <row r="590" customFormat="false" ht="15" hidden="false" customHeight="false" outlineLevel="0" collapsed="false">
      <c r="A590" s="3" t="s">
        <v>35</v>
      </c>
      <c r="B590" s="3" t="s">
        <v>179</v>
      </c>
      <c r="C590" s="3" t="n">
        <v>10</v>
      </c>
      <c r="D590" s="3" t="s">
        <v>81</v>
      </c>
      <c r="E590" s="3" t="s">
        <v>170</v>
      </c>
      <c r="F590" s="3" t="s">
        <v>61</v>
      </c>
      <c r="G590" s="3" t="s">
        <v>50</v>
      </c>
      <c r="H590" s="40" t="n">
        <v>10000</v>
      </c>
    </row>
    <row r="591" customFormat="false" ht="15" hidden="false" customHeight="false" outlineLevel="0" collapsed="false">
      <c r="A591" s="3" t="s">
        <v>35</v>
      </c>
      <c r="B591" s="3" t="s">
        <v>180</v>
      </c>
      <c r="C591" s="3" t="n">
        <v>11</v>
      </c>
      <c r="D591" s="3" t="s">
        <v>168</v>
      </c>
      <c r="E591" s="3" t="s">
        <v>40</v>
      </c>
      <c r="F591" s="3" t="s">
        <v>41</v>
      </c>
      <c r="G591" s="3" t="s">
        <v>40</v>
      </c>
      <c r="H591" s="40" t="n">
        <v>8733437</v>
      </c>
    </row>
    <row r="592" customFormat="false" ht="15" hidden="false" customHeight="false" outlineLevel="0" collapsed="false">
      <c r="A592" s="3" t="s">
        <v>35</v>
      </c>
      <c r="B592" s="3" t="s">
        <v>180</v>
      </c>
      <c r="C592" s="3" t="n">
        <v>11</v>
      </c>
      <c r="D592" s="3" t="s">
        <v>168</v>
      </c>
      <c r="E592" s="3" t="s">
        <v>40</v>
      </c>
      <c r="F592" s="3" t="s">
        <v>42</v>
      </c>
      <c r="G592" s="3" t="s">
        <v>40</v>
      </c>
      <c r="H592" s="40" t="n">
        <v>8053290</v>
      </c>
    </row>
    <row r="593" customFormat="false" ht="15" hidden="false" customHeight="false" outlineLevel="0" collapsed="false">
      <c r="A593" s="3" t="s">
        <v>35</v>
      </c>
      <c r="B593" s="3" t="s">
        <v>180</v>
      </c>
      <c r="C593" s="3" t="n">
        <v>11</v>
      </c>
      <c r="D593" s="3" t="s">
        <v>168</v>
      </c>
      <c r="E593" s="3" t="s">
        <v>40</v>
      </c>
      <c r="F593" s="3" t="s">
        <v>43</v>
      </c>
      <c r="G593" s="3" t="s">
        <v>40</v>
      </c>
      <c r="H593" s="40" t="n">
        <v>766525.5</v>
      </c>
    </row>
    <row r="594" customFormat="false" ht="15" hidden="false" customHeight="false" outlineLevel="0" collapsed="false">
      <c r="A594" s="3" t="s">
        <v>35</v>
      </c>
      <c r="B594" s="3" t="s">
        <v>180</v>
      </c>
      <c r="C594" s="3" t="n">
        <v>11</v>
      </c>
      <c r="D594" s="3" t="s">
        <v>168</v>
      </c>
      <c r="E594" s="3" t="s">
        <v>40</v>
      </c>
      <c r="F594" s="3" t="s">
        <v>44</v>
      </c>
      <c r="G594" s="3" t="s">
        <v>40</v>
      </c>
      <c r="H594" s="40" t="n">
        <v>501270</v>
      </c>
    </row>
    <row r="595" customFormat="false" ht="15" hidden="false" customHeight="false" outlineLevel="0" collapsed="false">
      <c r="A595" s="3" t="s">
        <v>35</v>
      </c>
      <c r="B595" s="3" t="s">
        <v>180</v>
      </c>
      <c r="C595" s="3" t="n">
        <v>11</v>
      </c>
      <c r="D595" s="3" t="s">
        <v>168</v>
      </c>
      <c r="E595" s="3" t="s">
        <v>40</v>
      </c>
      <c r="F595" s="3" t="s">
        <v>45</v>
      </c>
      <c r="G595" s="3" t="s">
        <v>40</v>
      </c>
      <c r="H595" s="40" t="n">
        <v>1325546.55</v>
      </c>
    </row>
    <row r="596" customFormat="false" ht="15" hidden="false" customHeight="false" outlineLevel="0" collapsed="false">
      <c r="A596" s="3" t="s">
        <v>35</v>
      </c>
      <c r="B596" s="3" t="s">
        <v>180</v>
      </c>
      <c r="C596" s="3" t="n">
        <v>11</v>
      </c>
      <c r="D596" s="3" t="s">
        <v>168</v>
      </c>
      <c r="E596" s="3" t="s">
        <v>40</v>
      </c>
      <c r="F596" s="3" t="s">
        <v>46</v>
      </c>
      <c r="G596" s="3" t="s">
        <v>40</v>
      </c>
      <c r="H596" s="40" t="n">
        <v>1593750</v>
      </c>
    </row>
    <row r="597" customFormat="false" ht="15" hidden="false" customHeight="false" outlineLevel="0" collapsed="false">
      <c r="A597" s="3" t="s">
        <v>35</v>
      </c>
      <c r="B597" s="3" t="s">
        <v>180</v>
      </c>
      <c r="C597" s="3" t="n">
        <v>11</v>
      </c>
      <c r="D597" s="3" t="s">
        <v>168</v>
      </c>
      <c r="E597" s="3" t="s">
        <v>169</v>
      </c>
      <c r="F597" s="3" t="s">
        <v>49</v>
      </c>
      <c r="G597" s="3" t="s">
        <v>50</v>
      </c>
      <c r="H597" s="40" t="n">
        <v>10426180.5</v>
      </c>
    </row>
    <row r="598" customFormat="false" ht="15" hidden="false" customHeight="false" outlineLevel="0" collapsed="false">
      <c r="A598" s="3" t="s">
        <v>35</v>
      </c>
      <c r="B598" s="3" t="s">
        <v>180</v>
      </c>
      <c r="C598" s="3" t="n">
        <v>11</v>
      </c>
      <c r="D598" s="3" t="s">
        <v>168</v>
      </c>
      <c r="E598" s="3" t="s">
        <v>169</v>
      </c>
      <c r="F598" s="3" t="s">
        <v>51</v>
      </c>
      <c r="G598" s="3" t="s">
        <v>50</v>
      </c>
      <c r="H598" s="40" t="n">
        <v>703634.4</v>
      </c>
    </row>
    <row r="599" customFormat="false" ht="15" hidden="false" customHeight="false" outlineLevel="0" collapsed="false">
      <c r="A599" s="3" t="s">
        <v>35</v>
      </c>
      <c r="B599" s="3" t="s">
        <v>180</v>
      </c>
      <c r="C599" s="3" t="n">
        <v>11</v>
      </c>
      <c r="D599" s="3" t="s">
        <v>168</v>
      </c>
      <c r="E599" s="3" t="s">
        <v>169</v>
      </c>
      <c r="F599" s="3" t="s">
        <v>52</v>
      </c>
      <c r="G599" s="3" t="s">
        <v>50</v>
      </c>
      <c r="H599" s="40" t="n">
        <v>395446.2</v>
      </c>
    </row>
    <row r="600" customFormat="false" ht="15" hidden="false" customHeight="false" outlineLevel="0" collapsed="false">
      <c r="A600" s="3" t="s">
        <v>35</v>
      </c>
      <c r="B600" s="3" t="s">
        <v>180</v>
      </c>
      <c r="C600" s="3" t="n">
        <v>11</v>
      </c>
      <c r="D600" s="3" t="s">
        <v>71</v>
      </c>
      <c r="E600" s="3" t="s">
        <v>170</v>
      </c>
      <c r="F600" s="3" t="s">
        <v>57</v>
      </c>
      <c r="G600" s="3" t="s">
        <v>50</v>
      </c>
      <c r="H600" s="40" t="n">
        <v>1925000</v>
      </c>
    </row>
    <row r="601" customFormat="false" ht="15" hidden="false" customHeight="false" outlineLevel="0" collapsed="false">
      <c r="A601" s="3" t="s">
        <v>35</v>
      </c>
      <c r="B601" s="3" t="s">
        <v>180</v>
      </c>
      <c r="C601" s="3" t="n">
        <v>11</v>
      </c>
      <c r="D601" s="3" t="s">
        <v>71</v>
      </c>
      <c r="E601" s="3" t="s">
        <v>170</v>
      </c>
      <c r="F601" s="3" t="s">
        <v>58</v>
      </c>
      <c r="G601" s="3" t="s">
        <v>50</v>
      </c>
      <c r="H601" s="40" t="n">
        <v>90000</v>
      </c>
    </row>
    <row r="602" customFormat="false" ht="15" hidden="false" customHeight="false" outlineLevel="0" collapsed="false">
      <c r="A602" s="3" t="s">
        <v>35</v>
      </c>
      <c r="B602" s="3" t="s">
        <v>180</v>
      </c>
      <c r="C602" s="3" t="n">
        <v>11</v>
      </c>
      <c r="D602" s="3" t="s">
        <v>71</v>
      </c>
      <c r="E602" s="3" t="s">
        <v>170</v>
      </c>
      <c r="F602" s="3" t="s">
        <v>59</v>
      </c>
      <c r="G602" s="3" t="s">
        <v>50</v>
      </c>
      <c r="H602" s="40" t="n">
        <v>420000</v>
      </c>
    </row>
    <row r="603" customFormat="false" ht="15" hidden="false" customHeight="false" outlineLevel="0" collapsed="false">
      <c r="A603" s="3" t="s">
        <v>35</v>
      </c>
      <c r="B603" s="3" t="s">
        <v>180</v>
      </c>
      <c r="C603" s="3" t="n">
        <v>11</v>
      </c>
      <c r="D603" s="3" t="s">
        <v>71</v>
      </c>
      <c r="E603" s="3" t="s">
        <v>170</v>
      </c>
      <c r="F603" s="3" t="s">
        <v>61</v>
      </c>
      <c r="G603" s="3" t="s">
        <v>50</v>
      </c>
      <c r="H603" s="40" t="n">
        <v>15000</v>
      </c>
    </row>
    <row r="604" customFormat="false" ht="15" hidden="false" customHeight="false" outlineLevel="0" collapsed="false">
      <c r="A604" s="3" t="s">
        <v>35</v>
      </c>
      <c r="B604" s="3" t="s">
        <v>180</v>
      </c>
      <c r="C604" s="3" t="n">
        <v>11</v>
      </c>
      <c r="D604" s="3" t="s">
        <v>73</v>
      </c>
      <c r="E604" s="3" t="s">
        <v>170</v>
      </c>
      <c r="F604" s="3" t="s">
        <v>57</v>
      </c>
      <c r="G604" s="3" t="s">
        <v>50</v>
      </c>
      <c r="H604" s="40" t="n">
        <v>462000</v>
      </c>
    </row>
    <row r="605" customFormat="false" ht="15" hidden="false" customHeight="false" outlineLevel="0" collapsed="false">
      <c r="A605" s="3" t="s">
        <v>35</v>
      </c>
      <c r="B605" s="3" t="s">
        <v>180</v>
      </c>
      <c r="C605" s="3" t="n">
        <v>11</v>
      </c>
      <c r="D605" s="3" t="s">
        <v>73</v>
      </c>
      <c r="E605" s="3" t="s">
        <v>170</v>
      </c>
      <c r="F605" s="3" t="s">
        <v>59</v>
      </c>
      <c r="G605" s="3" t="s">
        <v>50</v>
      </c>
      <c r="H605" s="40" t="n">
        <v>40000</v>
      </c>
    </row>
    <row r="606" customFormat="false" ht="15" hidden="false" customHeight="false" outlineLevel="0" collapsed="false">
      <c r="A606" s="3" t="s">
        <v>35</v>
      </c>
      <c r="B606" s="3" t="s">
        <v>180</v>
      </c>
      <c r="C606" s="3" t="n">
        <v>11</v>
      </c>
      <c r="D606" s="3" t="s">
        <v>73</v>
      </c>
      <c r="E606" s="3" t="s">
        <v>170</v>
      </c>
      <c r="F606" s="3" t="s">
        <v>61</v>
      </c>
      <c r="G606" s="3" t="s">
        <v>50</v>
      </c>
      <c r="H606" s="40" t="n">
        <v>8000</v>
      </c>
    </row>
    <row r="607" customFormat="false" ht="15" hidden="false" customHeight="false" outlineLevel="0" collapsed="false">
      <c r="A607" s="3" t="s">
        <v>35</v>
      </c>
      <c r="B607" s="3" t="s">
        <v>180</v>
      </c>
      <c r="C607" s="3" t="n">
        <v>11</v>
      </c>
      <c r="D607" s="3" t="s">
        <v>75</v>
      </c>
      <c r="E607" s="3" t="s">
        <v>170</v>
      </c>
      <c r="F607" s="3" t="s">
        <v>57</v>
      </c>
      <c r="G607" s="3" t="s">
        <v>50</v>
      </c>
      <c r="H607" s="40" t="n">
        <v>806000</v>
      </c>
    </row>
    <row r="608" customFormat="false" ht="15" hidden="false" customHeight="false" outlineLevel="0" collapsed="false">
      <c r="A608" s="3" t="s">
        <v>35</v>
      </c>
      <c r="B608" s="3" t="s">
        <v>180</v>
      </c>
      <c r="C608" s="3" t="n">
        <v>11</v>
      </c>
      <c r="D608" s="3" t="s">
        <v>75</v>
      </c>
      <c r="E608" s="3" t="s">
        <v>170</v>
      </c>
      <c r="F608" s="3" t="s">
        <v>60</v>
      </c>
      <c r="G608" s="3" t="s">
        <v>50</v>
      </c>
      <c r="H608" s="40" t="n">
        <v>350000</v>
      </c>
    </row>
    <row r="609" customFormat="false" ht="15" hidden="false" customHeight="false" outlineLevel="0" collapsed="false">
      <c r="A609" s="3" t="s">
        <v>35</v>
      </c>
      <c r="B609" s="3" t="s">
        <v>180</v>
      </c>
      <c r="C609" s="3" t="n">
        <v>11</v>
      </c>
      <c r="D609" s="3" t="s">
        <v>75</v>
      </c>
      <c r="E609" s="3" t="s">
        <v>170</v>
      </c>
      <c r="F609" s="3" t="s">
        <v>61</v>
      </c>
      <c r="G609" s="3" t="s">
        <v>50</v>
      </c>
      <c r="H609" s="40" t="n">
        <v>60000</v>
      </c>
    </row>
    <row r="610" customFormat="false" ht="15" hidden="false" customHeight="false" outlineLevel="0" collapsed="false">
      <c r="A610" s="3" t="s">
        <v>35</v>
      </c>
      <c r="B610" s="3" t="s">
        <v>180</v>
      </c>
      <c r="C610" s="3" t="n">
        <v>11</v>
      </c>
      <c r="D610" s="3" t="s">
        <v>75</v>
      </c>
      <c r="E610" s="3" t="s">
        <v>170</v>
      </c>
      <c r="F610" s="3" t="s">
        <v>59</v>
      </c>
      <c r="G610" s="3" t="s">
        <v>50</v>
      </c>
      <c r="H610" s="40" t="n">
        <v>35000</v>
      </c>
    </row>
    <row r="611" customFormat="false" ht="15" hidden="false" customHeight="false" outlineLevel="0" collapsed="false">
      <c r="A611" s="3" t="s">
        <v>35</v>
      </c>
      <c r="B611" s="3" t="s">
        <v>180</v>
      </c>
      <c r="C611" s="3" t="n">
        <v>11</v>
      </c>
      <c r="D611" s="3" t="s">
        <v>77</v>
      </c>
      <c r="E611" s="3" t="s">
        <v>170</v>
      </c>
      <c r="F611" s="3" t="s">
        <v>57</v>
      </c>
      <c r="G611" s="3" t="s">
        <v>50</v>
      </c>
      <c r="H611" s="40" t="n">
        <v>405000</v>
      </c>
    </row>
    <row r="612" customFormat="false" ht="15" hidden="false" customHeight="false" outlineLevel="0" collapsed="false">
      <c r="A612" s="3" t="s">
        <v>35</v>
      </c>
      <c r="B612" s="3" t="s">
        <v>180</v>
      </c>
      <c r="C612" s="3" t="n">
        <v>11</v>
      </c>
      <c r="D612" s="3" t="s">
        <v>77</v>
      </c>
      <c r="E612" s="3" t="s">
        <v>170</v>
      </c>
      <c r="F612" s="3" t="s">
        <v>59</v>
      </c>
      <c r="G612" s="3" t="s">
        <v>50</v>
      </c>
      <c r="H612" s="40" t="n">
        <v>55000</v>
      </c>
    </row>
    <row r="613" customFormat="false" ht="15" hidden="false" customHeight="false" outlineLevel="0" collapsed="false">
      <c r="A613" s="3" t="s">
        <v>35</v>
      </c>
      <c r="B613" s="3" t="s">
        <v>180</v>
      </c>
      <c r="C613" s="3" t="n">
        <v>11</v>
      </c>
      <c r="D613" s="3" t="s">
        <v>77</v>
      </c>
      <c r="E613" s="3" t="s">
        <v>170</v>
      </c>
      <c r="F613" s="3" t="s">
        <v>58</v>
      </c>
      <c r="G613" s="3" t="s">
        <v>50</v>
      </c>
      <c r="H613" s="40" t="n">
        <v>40000</v>
      </c>
    </row>
    <row r="614" customFormat="false" ht="15" hidden="false" customHeight="false" outlineLevel="0" collapsed="false">
      <c r="A614" s="3" t="s">
        <v>35</v>
      </c>
      <c r="B614" s="3" t="s">
        <v>180</v>
      </c>
      <c r="C614" s="3" t="n">
        <v>11</v>
      </c>
      <c r="D614" s="3" t="s">
        <v>79</v>
      </c>
      <c r="E614" s="3" t="s">
        <v>170</v>
      </c>
      <c r="F614" s="3" t="s">
        <v>57</v>
      </c>
      <c r="G614" s="3" t="s">
        <v>50</v>
      </c>
      <c r="H614" s="40" t="n">
        <v>437500</v>
      </c>
    </row>
    <row r="615" customFormat="false" ht="15" hidden="false" customHeight="false" outlineLevel="0" collapsed="false">
      <c r="A615" s="3" t="s">
        <v>35</v>
      </c>
      <c r="B615" s="3" t="s">
        <v>180</v>
      </c>
      <c r="C615" s="3" t="n">
        <v>11</v>
      </c>
      <c r="D615" s="3" t="s">
        <v>79</v>
      </c>
      <c r="E615" s="3" t="s">
        <v>170</v>
      </c>
      <c r="F615" s="3" t="s">
        <v>59</v>
      </c>
      <c r="G615" s="3" t="s">
        <v>50</v>
      </c>
      <c r="H615" s="40" t="n">
        <v>70000</v>
      </c>
    </row>
    <row r="616" customFormat="false" ht="15" hidden="false" customHeight="false" outlineLevel="0" collapsed="false">
      <c r="A616" s="3" t="s">
        <v>35</v>
      </c>
      <c r="B616" s="3" t="s">
        <v>180</v>
      </c>
      <c r="C616" s="3" t="n">
        <v>11</v>
      </c>
      <c r="D616" s="3" t="s">
        <v>79</v>
      </c>
      <c r="E616" s="3" t="s">
        <v>170</v>
      </c>
      <c r="F616" s="3" t="s">
        <v>62</v>
      </c>
      <c r="G616" s="3" t="s">
        <v>50</v>
      </c>
      <c r="H616" s="40" t="n">
        <v>45000</v>
      </c>
    </row>
    <row r="617" customFormat="false" ht="15" hidden="false" customHeight="false" outlineLevel="0" collapsed="false">
      <c r="A617" s="3" t="s">
        <v>35</v>
      </c>
      <c r="B617" s="3" t="s">
        <v>180</v>
      </c>
      <c r="C617" s="3" t="n">
        <v>11</v>
      </c>
      <c r="D617" s="3" t="s">
        <v>81</v>
      </c>
      <c r="E617" s="3" t="s">
        <v>170</v>
      </c>
      <c r="F617" s="3" t="s">
        <v>57</v>
      </c>
      <c r="G617" s="3" t="s">
        <v>50</v>
      </c>
      <c r="H617" s="40" t="n">
        <v>459000</v>
      </c>
    </row>
    <row r="618" customFormat="false" ht="15" hidden="false" customHeight="false" outlineLevel="0" collapsed="false">
      <c r="A618" s="3" t="s">
        <v>35</v>
      </c>
      <c r="B618" s="3" t="s">
        <v>180</v>
      </c>
      <c r="C618" s="3" t="n">
        <v>11</v>
      </c>
      <c r="D618" s="3" t="s">
        <v>81</v>
      </c>
      <c r="E618" s="3" t="s">
        <v>170</v>
      </c>
      <c r="F618" s="3" t="s">
        <v>62</v>
      </c>
      <c r="G618" s="3" t="s">
        <v>50</v>
      </c>
      <c r="H618" s="40" t="n">
        <v>120000</v>
      </c>
    </row>
    <row r="619" customFormat="false" ht="15" hidden="false" customHeight="false" outlineLevel="0" collapsed="false">
      <c r="A619" s="3" t="s">
        <v>35</v>
      </c>
      <c r="B619" s="3" t="s">
        <v>180</v>
      </c>
      <c r="C619" s="3" t="n">
        <v>11</v>
      </c>
      <c r="D619" s="3" t="s">
        <v>81</v>
      </c>
      <c r="E619" s="3" t="s">
        <v>170</v>
      </c>
      <c r="F619" s="3" t="s">
        <v>63</v>
      </c>
      <c r="G619" s="3" t="s">
        <v>50</v>
      </c>
      <c r="H619" s="40" t="n">
        <v>260000</v>
      </c>
    </row>
    <row r="620" customFormat="false" ht="15" hidden="false" customHeight="false" outlineLevel="0" collapsed="false">
      <c r="A620" s="3" t="s">
        <v>35</v>
      </c>
      <c r="B620" s="3" t="s">
        <v>180</v>
      </c>
      <c r="C620" s="3" t="n">
        <v>11</v>
      </c>
      <c r="D620" s="3" t="s">
        <v>81</v>
      </c>
      <c r="E620" s="3" t="s">
        <v>170</v>
      </c>
      <c r="F620" s="3" t="s">
        <v>59</v>
      </c>
      <c r="G620" s="3" t="s">
        <v>50</v>
      </c>
      <c r="H620" s="40" t="n">
        <v>30000</v>
      </c>
    </row>
    <row r="621" customFormat="false" ht="15" hidden="false" customHeight="false" outlineLevel="0" collapsed="false">
      <c r="A621" s="3" t="s">
        <v>35</v>
      </c>
      <c r="B621" s="3" t="s">
        <v>180</v>
      </c>
      <c r="C621" s="3" t="n">
        <v>11</v>
      </c>
      <c r="D621" s="3" t="s">
        <v>81</v>
      </c>
      <c r="E621" s="3" t="s">
        <v>170</v>
      </c>
      <c r="F621" s="3" t="s">
        <v>61</v>
      </c>
      <c r="G621" s="3" t="s">
        <v>50</v>
      </c>
      <c r="H621" s="40" t="n">
        <v>10000</v>
      </c>
    </row>
    <row r="622" customFormat="false" ht="15" hidden="false" customHeight="false" outlineLevel="0" collapsed="false">
      <c r="A622" s="3" t="s">
        <v>35</v>
      </c>
      <c r="B622" s="3" t="s">
        <v>181</v>
      </c>
      <c r="C622" s="3" t="n">
        <v>12</v>
      </c>
      <c r="D622" s="3" t="s">
        <v>168</v>
      </c>
      <c r="E622" s="3" t="s">
        <v>40</v>
      </c>
      <c r="F622" s="3" t="s">
        <v>41</v>
      </c>
      <c r="G622" s="3" t="s">
        <v>40</v>
      </c>
      <c r="H622" s="40" t="n">
        <v>8769136</v>
      </c>
    </row>
    <row r="623" customFormat="false" ht="15" hidden="false" customHeight="false" outlineLevel="0" collapsed="false">
      <c r="A623" s="3" t="s">
        <v>35</v>
      </c>
      <c r="B623" s="3" t="s">
        <v>181</v>
      </c>
      <c r="C623" s="3" t="n">
        <v>12</v>
      </c>
      <c r="D623" s="3" t="s">
        <v>168</v>
      </c>
      <c r="E623" s="3" t="s">
        <v>40</v>
      </c>
      <c r="F623" s="3" t="s">
        <v>42</v>
      </c>
      <c r="G623" s="3" t="s">
        <v>40</v>
      </c>
      <c r="H623" s="40" t="n">
        <v>8110170</v>
      </c>
    </row>
    <row r="624" customFormat="false" ht="15" hidden="false" customHeight="false" outlineLevel="0" collapsed="false">
      <c r="A624" s="3" t="s">
        <v>35</v>
      </c>
      <c r="B624" s="3" t="s">
        <v>181</v>
      </c>
      <c r="C624" s="3" t="n">
        <v>12</v>
      </c>
      <c r="D624" s="3" t="s">
        <v>168</v>
      </c>
      <c r="E624" s="3" t="s">
        <v>40</v>
      </c>
      <c r="F624" s="3" t="s">
        <v>43</v>
      </c>
      <c r="G624" s="3" t="s">
        <v>40</v>
      </c>
      <c r="H624" s="40" t="n">
        <v>768136.5</v>
      </c>
    </row>
    <row r="625" customFormat="false" ht="15" hidden="false" customHeight="false" outlineLevel="0" collapsed="false">
      <c r="A625" s="3" t="s">
        <v>35</v>
      </c>
      <c r="B625" s="3" t="s">
        <v>181</v>
      </c>
      <c r="C625" s="3" t="n">
        <v>12</v>
      </c>
      <c r="D625" s="3" t="s">
        <v>168</v>
      </c>
      <c r="E625" s="3" t="s">
        <v>40</v>
      </c>
      <c r="F625" s="3" t="s">
        <v>44</v>
      </c>
      <c r="G625" s="3" t="s">
        <v>40</v>
      </c>
      <c r="H625" s="40" t="n">
        <v>507300</v>
      </c>
    </row>
    <row r="626" customFormat="false" ht="15" hidden="false" customHeight="false" outlineLevel="0" collapsed="false">
      <c r="A626" s="3" t="s">
        <v>35</v>
      </c>
      <c r="B626" s="3" t="s">
        <v>181</v>
      </c>
      <c r="C626" s="3" t="n">
        <v>12</v>
      </c>
      <c r="D626" s="3" t="s">
        <v>168</v>
      </c>
      <c r="E626" s="3" t="s">
        <v>40</v>
      </c>
      <c r="F626" s="3" t="s">
        <v>45</v>
      </c>
      <c r="G626" s="3" t="s">
        <v>40</v>
      </c>
      <c r="H626" s="40" t="n">
        <v>1338802.02</v>
      </c>
    </row>
    <row r="627" customFormat="false" ht="15" hidden="false" customHeight="false" outlineLevel="0" collapsed="false">
      <c r="A627" s="3" t="s">
        <v>35</v>
      </c>
      <c r="B627" s="3" t="s">
        <v>181</v>
      </c>
      <c r="C627" s="3" t="n">
        <v>12</v>
      </c>
      <c r="D627" s="3" t="s">
        <v>168</v>
      </c>
      <c r="E627" s="3" t="s">
        <v>40</v>
      </c>
      <c r="F627" s="3" t="s">
        <v>46</v>
      </c>
      <c r="G627" s="3" t="s">
        <v>40</v>
      </c>
      <c r="H627" s="40" t="n">
        <v>1593750</v>
      </c>
    </row>
    <row r="628" customFormat="false" ht="15" hidden="false" customHeight="false" outlineLevel="0" collapsed="false">
      <c r="A628" s="3" t="s">
        <v>35</v>
      </c>
      <c r="B628" s="3" t="s">
        <v>181</v>
      </c>
      <c r="C628" s="3" t="n">
        <v>12</v>
      </c>
      <c r="D628" s="3" t="s">
        <v>168</v>
      </c>
      <c r="E628" s="3" t="s">
        <v>169</v>
      </c>
      <c r="F628" s="3" t="s">
        <v>49</v>
      </c>
      <c r="G628" s="3" t="s">
        <v>50</v>
      </c>
      <c r="H628" s="40" t="n">
        <v>10486131.5</v>
      </c>
    </row>
    <row r="629" customFormat="false" ht="15" hidden="false" customHeight="false" outlineLevel="0" collapsed="false">
      <c r="A629" s="3" t="s">
        <v>35</v>
      </c>
      <c r="B629" s="3" t="s">
        <v>181</v>
      </c>
      <c r="C629" s="3" t="n">
        <v>12</v>
      </c>
      <c r="D629" s="3" t="s">
        <v>168</v>
      </c>
      <c r="E629" s="3" t="s">
        <v>169</v>
      </c>
      <c r="F629" s="3" t="s">
        <v>51</v>
      </c>
      <c r="G629" s="3" t="s">
        <v>50</v>
      </c>
      <c r="H629" s="40" t="n">
        <v>707410.4</v>
      </c>
    </row>
    <row r="630" customFormat="false" ht="15" hidden="false" customHeight="false" outlineLevel="0" collapsed="false">
      <c r="A630" s="3" t="s">
        <v>35</v>
      </c>
      <c r="B630" s="3" t="s">
        <v>181</v>
      </c>
      <c r="C630" s="3" t="n">
        <v>12</v>
      </c>
      <c r="D630" s="3" t="s">
        <v>168</v>
      </c>
      <c r="E630" s="3" t="s">
        <v>169</v>
      </c>
      <c r="F630" s="3" t="s">
        <v>52</v>
      </c>
      <c r="G630" s="3" t="s">
        <v>50</v>
      </c>
      <c r="H630" s="40" t="n">
        <v>397701.6</v>
      </c>
    </row>
    <row r="631" customFormat="false" ht="15" hidden="false" customHeight="false" outlineLevel="0" collapsed="false">
      <c r="A631" s="3" t="s">
        <v>35</v>
      </c>
      <c r="B631" s="3" t="s">
        <v>181</v>
      </c>
      <c r="C631" s="3" t="n">
        <v>12</v>
      </c>
      <c r="D631" s="3" t="s">
        <v>71</v>
      </c>
      <c r="E631" s="3" t="s">
        <v>170</v>
      </c>
      <c r="F631" s="3" t="s">
        <v>57</v>
      </c>
      <c r="G631" s="3" t="s">
        <v>50</v>
      </c>
      <c r="H631" s="40" t="n">
        <v>1960000</v>
      </c>
    </row>
    <row r="632" customFormat="false" ht="15" hidden="false" customHeight="false" outlineLevel="0" collapsed="false">
      <c r="A632" s="3" t="s">
        <v>35</v>
      </c>
      <c r="B632" s="3" t="s">
        <v>181</v>
      </c>
      <c r="C632" s="3" t="n">
        <v>12</v>
      </c>
      <c r="D632" s="3" t="s">
        <v>71</v>
      </c>
      <c r="E632" s="3" t="s">
        <v>170</v>
      </c>
      <c r="F632" s="3" t="s">
        <v>58</v>
      </c>
      <c r="G632" s="3" t="s">
        <v>50</v>
      </c>
      <c r="H632" s="40" t="n">
        <v>90000</v>
      </c>
    </row>
    <row r="633" customFormat="false" ht="15" hidden="false" customHeight="false" outlineLevel="0" collapsed="false">
      <c r="A633" s="3" t="s">
        <v>35</v>
      </c>
      <c r="B633" s="3" t="s">
        <v>181</v>
      </c>
      <c r="C633" s="3" t="n">
        <v>12</v>
      </c>
      <c r="D633" s="3" t="s">
        <v>71</v>
      </c>
      <c r="E633" s="3" t="s">
        <v>170</v>
      </c>
      <c r="F633" s="3" t="s">
        <v>59</v>
      </c>
      <c r="G633" s="3" t="s">
        <v>50</v>
      </c>
      <c r="H633" s="40" t="n">
        <v>420000</v>
      </c>
    </row>
    <row r="634" customFormat="false" ht="15" hidden="false" customHeight="false" outlineLevel="0" collapsed="false">
      <c r="A634" s="3" t="s">
        <v>35</v>
      </c>
      <c r="B634" s="3" t="s">
        <v>181</v>
      </c>
      <c r="C634" s="3" t="n">
        <v>12</v>
      </c>
      <c r="D634" s="3" t="s">
        <v>71</v>
      </c>
      <c r="E634" s="3" t="s">
        <v>170</v>
      </c>
      <c r="F634" s="3" t="s">
        <v>61</v>
      </c>
      <c r="G634" s="3" t="s">
        <v>50</v>
      </c>
      <c r="H634" s="40" t="n">
        <v>15000</v>
      </c>
    </row>
    <row r="635" customFormat="false" ht="15" hidden="false" customHeight="false" outlineLevel="0" collapsed="false">
      <c r="A635" s="3" t="s">
        <v>35</v>
      </c>
      <c r="B635" s="3" t="s">
        <v>181</v>
      </c>
      <c r="C635" s="3" t="n">
        <v>12</v>
      </c>
      <c r="D635" s="3" t="s">
        <v>73</v>
      </c>
      <c r="E635" s="3" t="s">
        <v>170</v>
      </c>
      <c r="F635" s="3" t="s">
        <v>57</v>
      </c>
      <c r="G635" s="3" t="s">
        <v>50</v>
      </c>
      <c r="H635" s="40" t="n">
        <v>462000</v>
      </c>
    </row>
    <row r="636" customFormat="false" ht="15" hidden="false" customHeight="false" outlineLevel="0" collapsed="false">
      <c r="A636" s="3" t="s">
        <v>35</v>
      </c>
      <c r="B636" s="3" t="s">
        <v>181</v>
      </c>
      <c r="C636" s="3" t="n">
        <v>12</v>
      </c>
      <c r="D636" s="3" t="s">
        <v>73</v>
      </c>
      <c r="E636" s="3" t="s">
        <v>170</v>
      </c>
      <c r="F636" s="3" t="s">
        <v>59</v>
      </c>
      <c r="G636" s="3" t="s">
        <v>50</v>
      </c>
      <c r="H636" s="40" t="n">
        <v>40000</v>
      </c>
    </row>
    <row r="637" customFormat="false" ht="15" hidden="false" customHeight="false" outlineLevel="0" collapsed="false">
      <c r="A637" s="3" t="s">
        <v>35</v>
      </c>
      <c r="B637" s="3" t="s">
        <v>181</v>
      </c>
      <c r="C637" s="3" t="n">
        <v>12</v>
      </c>
      <c r="D637" s="3" t="s">
        <v>73</v>
      </c>
      <c r="E637" s="3" t="s">
        <v>170</v>
      </c>
      <c r="F637" s="3" t="s">
        <v>61</v>
      </c>
      <c r="G637" s="3" t="s">
        <v>50</v>
      </c>
      <c r="H637" s="40" t="n">
        <v>8000</v>
      </c>
    </row>
    <row r="638" customFormat="false" ht="15" hidden="false" customHeight="false" outlineLevel="0" collapsed="false">
      <c r="A638" s="3" t="s">
        <v>35</v>
      </c>
      <c r="B638" s="3" t="s">
        <v>181</v>
      </c>
      <c r="C638" s="3" t="n">
        <v>12</v>
      </c>
      <c r="D638" s="3" t="s">
        <v>75</v>
      </c>
      <c r="E638" s="3" t="s">
        <v>170</v>
      </c>
      <c r="F638" s="3" t="s">
        <v>57</v>
      </c>
      <c r="G638" s="3" t="s">
        <v>50</v>
      </c>
      <c r="H638" s="40" t="n">
        <v>819000</v>
      </c>
    </row>
    <row r="639" customFormat="false" ht="15" hidden="false" customHeight="false" outlineLevel="0" collapsed="false">
      <c r="A639" s="3" t="s">
        <v>35</v>
      </c>
      <c r="B639" s="3" t="s">
        <v>181</v>
      </c>
      <c r="C639" s="3" t="n">
        <v>12</v>
      </c>
      <c r="D639" s="3" t="s">
        <v>75</v>
      </c>
      <c r="E639" s="3" t="s">
        <v>170</v>
      </c>
      <c r="F639" s="3" t="s">
        <v>60</v>
      </c>
      <c r="G639" s="3" t="s">
        <v>50</v>
      </c>
      <c r="H639" s="40" t="n">
        <v>350000</v>
      </c>
    </row>
    <row r="640" customFormat="false" ht="15" hidden="false" customHeight="false" outlineLevel="0" collapsed="false">
      <c r="A640" s="3" t="s">
        <v>35</v>
      </c>
      <c r="B640" s="3" t="s">
        <v>181</v>
      </c>
      <c r="C640" s="3" t="n">
        <v>12</v>
      </c>
      <c r="D640" s="3" t="s">
        <v>75</v>
      </c>
      <c r="E640" s="3" t="s">
        <v>170</v>
      </c>
      <c r="F640" s="3" t="s">
        <v>61</v>
      </c>
      <c r="G640" s="3" t="s">
        <v>50</v>
      </c>
      <c r="H640" s="40" t="n">
        <v>60000</v>
      </c>
    </row>
    <row r="641" customFormat="false" ht="15" hidden="false" customHeight="false" outlineLevel="0" collapsed="false">
      <c r="A641" s="3" t="s">
        <v>35</v>
      </c>
      <c r="B641" s="3" t="s">
        <v>181</v>
      </c>
      <c r="C641" s="3" t="n">
        <v>12</v>
      </c>
      <c r="D641" s="3" t="s">
        <v>75</v>
      </c>
      <c r="E641" s="3" t="s">
        <v>170</v>
      </c>
      <c r="F641" s="3" t="s">
        <v>59</v>
      </c>
      <c r="G641" s="3" t="s">
        <v>50</v>
      </c>
      <c r="H641" s="40" t="n">
        <v>35000</v>
      </c>
    </row>
    <row r="642" customFormat="false" ht="15" hidden="false" customHeight="false" outlineLevel="0" collapsed="false">
      <c r="A642" s="3" t="s">
        <v>35</v>
      </c>
      <c r="B642" s="3" t="s">
        <v>181</v>
      </c>
      <c r="C642" s="3" t="n">
        <v>12</v>
      </c>
      <c r="D642" s="3" t="s">
        <v>77</v>
      </c>
      <c r="E642" s="3" t="s">
        <v>170</v>
      </c>
      <c r="F642" s="3" t="s">
        <v>57</v>
      </c>
      <c r="G642" s="3" t="s">
        <v>50</v>
      </c>
      <c r="H642" s="40" t="n">
        <v>405000</v>
      </c>
    </row>
    <row r="643" customFormat="false" ht="15" hidden="false" customHeight="false" outlineLevel="0" collapsed="false">
      <c r="A643" s="3" t="s">
        <v>35</v>
      </c>
      <c r="B643" s="3" t="s">
        <v>181</v>
      </c>
      <c r="C643" s="3" t="n">
        <v>12</v>
      </c>
      <c r="D643" s="3" t="s">
        <v>77</v>
      </c>
      <c r="E643" s="3" t="s">
        <v>170</v>
      </c>
      <c r="F643" s="3" t="s">
        <v>59</v>
      </c>
      <c r="G643" s="3" t="s">
        <v>50</v>
      </c>
      <c r="H643" s="40" t="n">
        <v>55000</v>
      </c>
    </row>
    <row r="644" customFormat="false" ht="15" hidden="false" customHeight="false" outlineLevel="0" collapsed="false">
      <c r="A644" s="3" t="s">
        <v>35</v>
      </c>
      <c r="B644" s="3" t="s">
        <v>181</v>
      </c>
      <c r="C644" s="3" t="n">
        <v>12</v>
      </c>
      <c r="D644" s="3" t="s">
        <v>77</v>
      </c>
      <c r="E644" s="3" t="s">
        <v>170</v>
      </c>
      <c r="F644" s="3" t="s">
        <v>58</v>
      </c>
      <c r="G644" s="3" t="s">
        <v>50</v>
      </c>
      <c r="H644" s="40" t="n">
        <v>40000</v>
      </c>
    </row>
    <row r="645" customFormat="false" ht="15" hidden="false" customHeight="false" outlineLevel="0" collapsed="false">
      <c r="A645" s="3" t="s">
        <v>35</v>
      </c>
      <c r="B645" s="3" t="s">
        <v>181</v>
      </c>
      <c r="C645" s="3" t="n">
        <v>12</v>
      </c>
      <c r="D645" s="3" t="s">
        <v>79</v>
      </c>
      <c r="E645" s="3" t="s">
        <v>170</v>
      </c>
      <c r="F645" s="3" t="s">
        <v>57</v>
      </c>
      <c r="G645" s="3" t="s">
        <v>50</v>
      </c>
      <c r="H645" s="40" t="n">
        <v>437500</v>
      </c>
    </row>
    <row r="646" customFormat="false" ht="15" hidden="false" customHeight="false" outlineLevel="0" collapsed="false">
      <c r="A646" s="3" t="s">
        <v>35</v>
      </c>
      <c r="B646" s="3" t="s">
        <v>181</v>
      </c>
      <c r="C646" s="3" t="n">
        <v>12</v>
      </c>
      <c r="D646" s="3" t="s">
        <v>79</v>
      </c>
      <c r="E646" s="3" t="s">
        <v>170</v>
      </c>
      <c r="F646" s="3" t="s">
        <v>59</v>
      </c>
      <c r="G646" s="3" t="s">
        <v>50</v>
      </c>
      <c r="H646" s="40" t="n">
        <v>70000</v>
      </c>
    </row>
    <row r="647" customFormat="false" ht="15" hidden="false" customHeight="false" outlineLevel="0" collapsed="false">
      <c r="A647" s="3" t="s">
        <v>35</v>
      </c>
      <c r="B647" s="3" t="s">
        <v>181</v>
      </c>
      <c r="C647" s="3" t="n">
        <v>12</v>
      </c>
      <c r="D647" s="3" t="s">
        <v>79</v>
      </c>
      <c r="E647" s="3" t="s">
        <v>170</v>
      </c>
      <c r="F647" s="3" t="s">
        <v>62</v>
      </c>
      <c r="G647" s="3" t="s">
        <v>50</v>
      </c>
      <c r="H647" s="40" t="n">
        <v>45000</v>
      </c>
    </row>
    <row r="648" customFormat="false" ht="15" hidden="false" customHeight="false" outlineLevel="0" collapsed="false">
      <c r="A648" s="3" t="s">
        <v>35</v>
      </c>
      <c r="B648" s="3" t="s">
        <v>181</v>
      </c>
      <c r="C648" s="3" t="n">
        <v>12</v>
      </c>
      <c r="D648" s="3" t="s">
        <v>81</v>
      </c>
      <c r="E648" s="3" t="s">
        <v>170</v>
      </c>
      <c r="F648" s="3" t="s">
        <v>57</v>
      </c>
      <c r="G648" s="3" t="s">
        <v>50</v>
      </c>
      <c r="H648" s="40" t="n">
        <v>459000</v>
      </c>
    </row>
    <row r="649" customFormat="false" ht="15" hidden="false" customHeight="false" outlineLevel="0" collapsed="false">
      <c r="A649" s="3" t="s">
        <v>35</v>
      </c>
      <c r="B649" s="3" t="s">
        <v>181</v>
      </c>
      <c r="C649" s="3" t="n">
        <v>12</v>
      </c>
      <c r="D649" s="3" t="s">
        <v>81</v>
      </c>
      <c r="E649" s="3" t="s">
        <v>170</v>
      </c>
      <c r="F649" s="3" t="s">
        <v>62</v>
      </c>
      <c r="G649" s="3" t="s">
        <v>50</v>
      </c>
      <c r="H649" s="40" t="n">
        <v>120000</v>
      </c>
    </row>
    <row r="650" customFormat="false" ht="15" hidden="false" customHeight="false" outlineLevel="0" collapsed="false">
      <c r="A650" s="3" t="s">
        <v>35</v>
      </c>
      <c r="B650" s="3" t="s">
        <v>181</v>
      </c>
      <c r="C650" s="3" t="n">
        <v>12</v>
      </c>
      <c r="D650" s="3" t="s">
        <v>81</v>
      </c>
      <c r="E650" s="3" t="s">
        <v>170</v>
      </c>
      <c r="F650" s="3" t="s">
        <v>63</v>
      </c>
      <c r="G650" s="3" t="s">
        <v>50</v>
      </c>
      <c r="H650" s="40" t="n">
        <v>260000</v>
      </c>
    </row>
    <row r="651" customFormat="false" ht="15" hidden="false" customHeight="false" outlineLevel="0" collapsed="false">
      <c r="A651" s="3" t="s">
        <v>35</v>
      </c>
      <c r="B651" s="3" t="s">
        <v>181</v>
      </c>
      <c r="C651" s="3" t="n">
        <v>12</v>
      </c>
      <c r="D651" s="3" t="s">
        <v>81</v>
      </c>
      <c r="E651" s="3" t="s">
        <v>170</v>
      </c>
      <c r="F651" s="3" t="s">
        <v>59</v>
      </c>
      <c r="G651" s="3" t="s">
        <v>50</v>
      </c>
      <c r="H651" s="40" t="n">
        <v>30000</v>
      </c>
    </row>
    <row r="652" customFormat="false" ht="15" hidden="false" customHeight="false" outlineLevel="0" collapsed="false">
      <c r="A652" s="3" t="s">
        <v>35</v>
      </c>
      <c r="B652" s="3" t="s">
        <v>181</v>
      </c>
      <c r="C652" s="3" t="n">
        <v>12</v>
      </c>
      <c r="D652" s="3" t="s">
        <v>81</v>
      </c>
      <c r="E652" s="3" t="s">
        <v>170</v>
      </c>
      <c r="F652" s="3" t="s">
        <v>61</v>
      </c>
      <c r="G652" s="3" t="s">
        <v>50</v>
      </c>
      <c r="H652" s="40" t="n">
        <v>10000</v>
      </c>
    </row>
  </sheetData>
  <autoFilter ref="A1:H65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30" hidden="false" customHeight="true" outlineLevel="0" collapsed="false">
      <c r="A1" s="11" t="s">
        <v>29</v>
      </c>
      <c r="B1" s="12" t="s">
        <v>164</v>
      </c>
      <c r="C1" s="12" t="s">
        <v>73</v>
      </c>
      <c r="D1" s="12" t="s">
        <v>182</v>
      </c>
      <c r="E1" s="12" t="s">
        <v>183</v>
      </c>
      <c r="F1" s="12" t="s">
        <v>184</v>
      </c>
      <c r="G1" s="12" t="s">
        <v>185</v>
      </c>
    </row>
    <row r="2" customFormat="false" ht="15" hidden="false" customHeight="false" outlineLevel="0" collapsed="false">
      <c r="A2" s="3" t="s">
        <v>167</v>
      </c>
      <c r="B2" s="3" t="n">
        <v>1</v>
      </c>
      <c r="C2" s="3" t="s">
        <v>41</v>
      </c>
      <c r="D2" s="40" t="n">
        <v>246490000</v>
      </c>
      <c r="E2" s="28" t="n">
        <v>0.029</v>
      </c>
      <c r="F2" s="40" t="n">
        <v>239372000</v>
      </c>
      <c r="G2" s="28" t="n">
        <v>0.028475</v>
      </c>
    </row>
    <row r="3" customFormat="false" ht="15" hidden="false" customHeight="false" outlineLevel="0" collapsed="false">
      <c r="A3" s="3" t="s">
        <v>171</v>
      </c>
      <c r="B3" s="3" t="n">
        <v>2</v>
      </c>
      <c r="C3" s="3" t="s">
        <v>41</v>
      </c>
      <c r="D3" s="40" t="n">
        <v>255226000</v>
      </c>
      <c r="E3" s="28" t="n">
        <v>0.029</v>
      </c>
      <c r="F3" s="40" t="n">
        <v>259646000</v>
      </c>
      <c r="G3" s="28" t="n">
        <v>0.029272</v>
      </c>
    </row>
    <row r="4" customFormat="false" ht="15" hidden="false" customHeight="false" outlineLevel="0" collapsed="false">
      <c r="A4" s="3" t="s">
        <v>172</v>
      </c>
      <c r="B4" s="3" t="n">
        <v>3</v>
      </c>
      <c r="C4" s="3" t="s">
        <v>41</v>
      </c>
      <c r="D4" s="40" t="n">
        <v>266277000</v>
      </c>
      <c r="E4" s="28" t="n">
        <v>0.029</v>
      </c>
      <c r="F4" s="40" t="n">
        <v>259366000</v>
      </c>
      <c r="G4" s="28" t="n">
        <v>0.028925</v>
      </c>
    </row>
    <row r="5" customFormat="false" ht="15" hidden="false" customHeight="false" outlineLevel="0" collapsed="false">
      <c r="A5" s="3" t="s">
        <v>173</v>
      </c>
      <c r="B5" s="3" t="n">
        <v>4</v>
      </c>
      <c r="C5" s="3" t="s">
        <v>41</v>
      </c>
      <c r="D5" s="40" t="n">
        <v>277557000</v>
      </c>
      <c r="E5" s="28" t="n">
        <v>0.029</v>
      </c>
      <c r="F5" s="40" t="n">
        <v>264777000</v>
      </c>
      <c r="G5" s="28" t="n">
        <v>0.028949</v>
      </c>
    </row>
    <row r="6" customFormat="false" ht="15" hidden="false" customHeight="false" outlineLevel="0" collapsed="false">
      <c r="A6" s="3" t="s">
        <v>174</v>
      </c>
      <c r="B6" s="3" t="n">
        <v>5</v>
      </c>
      <c r="C6" s="3" t="s">
        <v>41</v>
      </c>
      <c r="D6" s="40" t="n">
        <v>286877000</v>
      </c>
      <c r="E6" s="28" t="n">
        <v>0.029</v>
      </c>
      <c r="F6" s="40" t="n">
        <v>279590000</v>
      </c>
      <c r="G6" s="28" t="n">
        <v>0.029152</v>
      </c>
    </row>
    <row r="7" customFormat="false" ht="15" hidden="false" customHeight="false" outlineLevel="0" collapsed="false">
      <c r="A7" s="3" t="s">
        <v>175</v>
      </c>
      <c r="B7" s="3" t="n">
        <v>6</v>
      </c>
      <c r="C7" s="3" t="s">
        <v>41</v>
      </c>
      <c r="D7" s="40" t="n">
        <v>292538000</v>
      </c>
      <c r="E7" s="28" t="n">
        <v>0.029</v>
      </c>
      <c r="F7" s="40" t="n">
        <v>279618000</v>
      </c>
      <c r="G7" s="28" t="n">
        <v>0.029123</v>
      </c>
    </row>
    <row r="8" customFormat="false" ht="15" hidden="false" customHeight="false" outlineLevel="0" collapsed="false">
      <c r="A8" s="3" t="s">
        <v>176</v>
      </c>
      <c r="B8" s="3" t="n">
        <v>7</v>
      </c>
      <c r="C8" s="3" t="s">
        <v>41</v>
      </c>
      <c r="D8" s="40" t="n">
        <v>293803000</v>
      </c>
      <c r="E8" s="28" t="n">
        <v>0.029</v>
      </c>
      <c r="F8" s="40" t="n">
        <v>286307000</v>
      </c>
      <c r="G8" s="28" t="n">
        <v>0.029065</v>
      </c>
    </row>
    <row r="9" customFormat="false" ht="15" hidden="false" customHeight="false" outlineLevel="0" collapsed="false">
      <c r="A9" s="3" t="s">
        <v>177</v>
      </c>
      <c r="B9" s="3" t="n">
        <v>8</v>
      </c>
      <c r="C9" s="3" t="s">
        <v>41</v>
      </c>
      <c r="D9" s="40" t="n">
        <v>291121000</v>
      </c>
      <c r="E9" s="28" t="n">
        <v>0.029</v>
      </c>
      <c r="F9" s="40" t="n">
        <v>273494000</v>
      </c>
      <c r="G9" s="28" t="n">
        <v>0.028987</v>
      </c>
    </row>
    <row r="10" customFormat="false" ht="15" hidden="false" customHeight="false" outlineLevel="0" collapsed="false">
      <c r="A10" s="3" t="s">
        <v>178</v>
      </c>
      <c r="B10" s="3" t="n">
        <v>9</v>
      </c>
      <c r="C10" s="3" t="s">
        <v>41</v>
      </c>
      <c r="D10" s="40" t="n">
        <v>286034000</v>
      </c>
      <c r="E10" s="28" t="n">
        <v>0.029</v>
      </c>
      <c r="F10" s="40" t="n">
        <v>271414000</v>
      </c>
      <c r="G10" s="28" t="n">
        <v>0.028723</v>
      </c>
    </row>
    <row r="11" customFormat="false" ht="15" hidden="false" customHeight="false" outlineLevel="0" collapsed="false">
      <c r="A11" s="3" t="s">
        <v>179</v>
      </c>
      <c r="B11" s="3" t="n">
        <v>10</v>
      </c>
      <c r="C11" s="3" t="s">
        <v>41</v>
      </c>
      <c r="D11" s="40" t="n">
        <v>280782000</v>
      </c>
      <c r="E11" s="28" t="n">
        <v>0.029</v>
      </c>
      <c r="F11" s="40"/>
      <c r="G11" s="28"/>
    </row>
    <row r="12" customFormat="false" ht="15" hidden="false" customHeight="false" outlineLevel="0" collapsed="false">
      <c r="A12" s="3" t="s">
        <v>180</v>
      </c>
      <c r="B12" s="3" t="n">
        <v>11</v>
      </c>
      <c r="C12" s="3" t="s">
        <v>41</v>
      </c>
      <c r="D12" s="40" t="n">
        <v>301153000</v>
      </c>
      <c r="E12" s="28" t="n">
        <v>0.029</v>
      </c>
      <c r="F12" s="40"/>
      <c r="G12" s="28"/>
    </row>
    <row r="13" customFormat="false" ht="15" hidden="false" customHeight="false" outlineLevel="0" collapsed="false">
      <c r="A13" s="3" t="s">
        <v>181</v>
      </c>
      <c r="B13" s="3" t="n">
        <v>12</v>
      </c>
      <c r="C13" s="3" t="s">
        <v>41</v>
      </c>
      <c r="D13" s="40" t="n">
        <v>302384000</v>
      </c>
      <c r="E13" s="28" t="n">
        <v>0.029</v>
      </c>
      <c r="F13" s="40"/>
      <c r="G13" s="28"/>
    </row>
    <row r="14" customFormat="false" ht="15" hidden="false" customHeight="false" outlineLevel="0" collapsed="false">
      <c r="A14" s="3" t="s">
        <v>167</v>
      </c>
      <c r="B14" s="3" t="n">
        <v>1</v>
      </c>
      <c r="C14" s="3" t="s">
        <v>42</v>
      </c>
      <c r="D14" s="40" t="n">
        <v>284412000</v>
      </c>
      <c r="E14" s="28" t="n">
        <v>0.0225</v>
      </c>
      <c r="F14" s="40" t="n">
        <v>275684000</v>
      </c>
      <c r="G14" s="28" t="n">
        <v>0.02252</v>
      </c>
    </row>
    <row r="15" customFormat="false" ht="15" hidden="false" customHeight="false" outlineLevel="0" collapsed="false">
      <c r="A15" s="3" t="s">
        <v>171</v>
      </c>
      <c r="B15" s="3" t="n">
        <v>2</v>
      </c>
      <c r="C15" s="3" t="s">
        <v>42</v>
      </c>
      <c r="D15" s="40" t="n">
        <v>295365000</v>
      </c>
      <c r="E15" s="28" t="n">
        <v>0.0225</v>
      </c>
      <c r="F15" s="40" t="n">
        <v>290733000</v>
      </c>
      <c r="G15" s="28" t="n">
        <v>0.022556</v>
      </c>
    </row>
    <row r="16" customFormat="false" ht="15" hidden="false" customHeight="false" outlineLevel="0" collapsed="false">
      <c r="A16" s="3" t="s">
        <v>172</v>
      </c>
      <c r="B16" s="3" t="n">
        <v>3</v>
      </c>
      <c r="C16" s="3" t="s">
        <v>42</v>
      </c>
      <c r="D16" s="40" t="n">
        <v>309067000</v>
      </c>
      <c r="E16" s="28" t="n">
        <v>0.0225</v>
      </c>
      <c r="F16" s="40" t="n">
        <v>305358000</v>
      </c>
      <c r="G16" s="28" t="n">
        <v>0.022608</v>
      </c>
    </row>
    <row r="17" customFormat="false" ht="15" hidden="false" customHeight="false" outlineLevel="0" collapsed="false">
      <c r="A17" s="3" t="s">
        <v>173</v>
      </c>
      <c r="B17" s="3" t="n">
        <v>4</v>
      </c>
      <c r="C17" s="3" t="s">
        <v>42</v>
      </c>
      <c r="D17" s="40" t="n">
        <v>323115000</v>
      </c>
      <c r="E17" s="28" t="n">
        <v>0.0225</v>
      </c>
      <c r="F17" s="40" t="n">
        <v>340501000</v>
      </c>
      <c r="G17" s="28" t="n">
        <v>0.021496</v>
      </c>
    </row>
    <row r="18" customFormat="false" ht="15" hidden="false" customHeight="false" outlineLevel="0" collapsed="false">
      <c r="A18" s="3" t="s">
        <v>174</v>
      </c>
      <c r="B18" s="3" t="n">
        <v>5</v>
      </c>
      <c r="C18" s="3" t="s">
        <v>42</v>
      </c>
      <c r="D18" s="40" t="n">
        <v>334954000</v>
      </c>
      <c r="E18" s="28" t="n">
        <v>0.0225</v>
      </c>
      <c r="F18" s="40" t="n">
        <v>350674000</v>
      </c>
      <c r="G18" s="28" t="n">
        <v>0.021595</v>
      </c>
    </row>
    <row r="19" customFormat="false" ht="15" hidden="false" customHeight="false" outlineLevel="0" collapsed="false">
      <c r="A19" s="3" t="s">
        <v>175</v>
      </c>
      <c r="B19" s="3" t="n">
        <v>6</v>
      </c>
      <c r="C19" s="3" t="s">
        <v>42</v>
      </c>
      <c r="D19" s="40" t="n">
        <v>342576000</v>
      </c>
      <c r="E19" s="28" t="n">
        <v>0.0225</v>
      </c>
      <c r="F19" s="40" t="n">
        <v>395480000</v>
      </c>
      <c r="G19" s="28" t="n">
        <v>0.021498</v>
      </c>
    </row>
    <row r="20" customFormat="false" ht="15" hidden="false" customHeight="false" outlineLevel="0" collapsed="false">
      <c r="A20" s="3" t="s">
        <v>176</v>
      </c>
      <c r="B20" s="3" t="n">
        <v>7</v>
      </c>
      <c r="C20" s="3" t="s">
        <v>42</v>
      </c>
      <c r="D20" s="40" t="n">
        <v>345078000</v>
      </c>
      <c r="E20" s="28" t="n">
        <v>0.0225</v>
      </c>
      <c r="F20" s="40" t="n">
        <v>400313000</v>
      </c>
      <c r="G20" s="28" t="n">
        <v>0.021604</v>
      </c>
    </row>
    <row r="21" customFormat="false" ht="15" hidden="false" customHeight="false" outlineLevel="0" collapsed="false">
      <c r="A21" s="3" t="s">
        <v>177</v>
      </c>
      <c r="B21" s="3" t="n">
        <v>8</v>
      </c>
      <c r="C21" s="3" t="s">
        <v>42</v>
      </c>
      <c r="D21" s="40" t="n">
        <v>342942000</v>
      </c>
      <c r="E21" s="28" t="n">
        <v>0.0225</v>
      </c>
      <c r="F21" s="40" t="n">
        <v>407634000</v>
      </c>
      <c r="G21" s="28" t="n">
        <v>0.021868</v>
      </c>
    </row>
    <row r="22" customFormat="false" ht="15" hidden="false" customHeight="false" outlineLevel="0" collapsed="false">
      <c r="A22" s="3" t="s">
        <v>178</v>
      </c>
      <c r="B22" s="3" t="n">
        <v>9</v>
      </c>
      <c r="C22" s="3" t="s">
        <v>42</v>
      </c>
      <c r="D22" s="40" t="n">
        <v>337948000</v>
      </c>
      <c r="E22" s="28" t="n">
        <v>0.0225</v>
      </c>
      <c r="F22" s="40" t="n">
        <v>394200000</v>
      </c>
      <c r="G22" s="28" t="n">
        <v>0.021522</v>
      </c>
    </row>
    <row r="23" customFormat="false" ht="15" hidden="false" customHeight="false" outlineLevel="0" collapsed="false">
      <c r="A23" s="3" t="s">
        <v>179</v>
      </c>
      <c r="B23" s="3" t="n">
        <v>10</v>
      </c>
      <c r="C23" s="3" t="s">
        <v>42</v>
      </c>
      <c r="D23" s="40" t="n">
        <v>332726000</v>
      </c>
      <c r="E23" s="28" t="n">
        <v>0.0225</v>
      </c>
      <c r="F23" s="40"/>
      <c r="G23" s="28"/>
    </row>
    <row r="24" customFormat="false" ht="15" hidden="false" customHeight="false" outlineLevel="0" collapsed="false">
      <c r="A24" s="3" t="s">
        <v>180</v>
      </c>
      <c r="B24" s="3" t="n">
        <v>11</v>
      </c>
      <c r="C24" s="3" t="s">
        <v>42</v>
      </c>
      <c r="D24" s="40" t="n">
        <v>357924000</v>
      </c>
      <c r="E24" s="28" t="n">
        <v>0.0225</v>
      </c>
      <c r="F24" s="40"/>
      <c r="G24" s="28"/>
    </row>
    <row r="25" customFormat="false" ht="15" hidden="false" customHeight="false" outlineLevel="0" collapsed="false">
      <c r="A25" s="3" t="s">
        <v>181</v>
      </c>
      <c r="B25" s="3" t="n">
        <v>12</v>
      </c>
      <c r="C25" s="3" t="s">
        <v>42</v>
      </c>
      <c r="D25" s="40" t="n">
        <v>360452000</v>
      </c>
      <c r="E25" s="28" t="n">
        <v>0.0225</v>
      </c>
      <c r="F25" s="40"/>
      <c r="G25" s="28"/>
    </row>
    <row r="26" customFormat="false" ht="15" hidden="false" customHeight="false" outlineLevel="0" collapsed="false">
      <c r="A26" s="3" t="s">
        <v>167</v>
      </c>
      <c r="B26" s="3" t="n">
        <v>1</v>
      </c>
      <c r="C26" s="3" t="s">
        <v>43</v>
      </c>
      <c r="D26" s="40" t="n">
        <v>142206000</v>
      </c>
      <c r="E26" s="28" t="n">
        <v>0.0045</v>
      </c>
      <c r="F26" s="40" t="n">
        <v>140223000</v>
      </c>
      <c r="G26" s="28" t="n">
        <v>0.004507</v>
      </c>
    </row>
    <row r="27" customFormat="false" ht="15" hidden="false" customHeight="false" outlineLevel="0" collapsed="false">
      <c r="A27" s="3" t="s">
        <v>171</v>
      </c>
      <c r="B27" s="3" t="n">
        <v>2</v>
      </c>
      <c r="C27" s="3" t="s">
        <v>43</v>
      </c>
      <c r="D27" s="40" t="n">
        <v>146955000</v>
      </c>
      <c r="E27" s="28" t="n">
        <v>0.0045</v>
      </c>
      <c r="F27" s="40" t="n">
        <v>144998000</v>
      </c>
      <c r="G27" s="28" t="n">
        <v>0.004492</v>
      </c>
    </row>
    <row r="28" customFormat="false" ht="15" hidden="false" customHeight="false" outlineLevel="0" collapsed="false">
      <c r="A28" s="3" t="s">
        <v>172</v>
      </c>
      <c r="B28" s="3" t="n">
        <v>3</v>
      </c>
      <c r="C28" s="3" t="s">
        <v>43</v>
      </c>
      <c r="D28" s="40" t="n">
        <v>153015000</v>
      </c>
      <c r="E28" s="28" t="n">
        <v>0.0045</v>
      </c>
      <c r="F28" s="40" t="n">
        <v>152317000</v>
      </c>
      <c r="G28" s="28" t="n">
        <v>0.004469</v>
      </c>
    </row>
    <row r="29" customFormat="false" ht="15" hidden="false" customHeight="false" outlineLevel="0" collapsed="false">
      <c r="A29" s="3" t="s">
        <v>173</v>
      </c>
      <c r="B29" s="3" t="n">
        <v>4</v>
      </c>
      <c r="C29" s="3" t="s">
        <v>43</v>
      </c>
      <c r="D29" s="40" t="n">
        <v>159182000</v>
      </c>
      <c r="E29" s="28" t="n">
        <v>0.0045</v>
      </c>
      <c r="F29" s="40" t="n">
        <v>164770000</v>
      </c>
      <c r="G29" s="28" t="n">
        <v>0.004448</v>
      </c>
    </row>
    <row r="30" customFormat="false" ht="15" hidden="false" customHeight="false" outlineLevel="0" collapsed="false">
      <c r="A30" s="3" t="s">
        <v>174</v>
      </c>
      <c r="B30" s="3" t="n">
        <v>5</v>
      </c>
      <c r="C30" s="3" t="s">
        <v>43</v>
      </c>
      <c r="D30" s="40" t="n">
        <v>164201000</v>
      </c>
      <c r="E30" s="28" t="n">
        <v>0.0045</v>
      </c>
      <c r="F30" s="40" t="n">
        <v>164586000</v>
      </c>
      <c r="G30" s="28" t="n">
        <v>0.004527</v>
      </c>
    </row>
    <row r="31" customFormat="false" ht="15" hidden="false" customHeight="false" outlineLevel="0" collapsed="false">
      <c r="A31" s="3" t="s">
        <v>175</v>
      </c>
      <c r="B31" s="3" t="n">
        <v>6</v>
      </c>
      <c r="C31" s="3" t="s">
        <v>43</v>
      </c>
      <c r="D31" s="40" t="n">
        <v>167111000</v>
      </c>
      <c r="E31" s="28" t="n">
        <v>0.0045</v>
      </c>
      <c r="F31" s="40" t="n">
        <v>169962000</v>
      </c>
      <c r="G31" s="28" t="n">
        <v>0.004489</v>
      </c>
    </row>
    <row r="32" customFormat="false" ht="15" hidden="false" customHeight="false" outlineLevel="0" collapsed="false">
      <c r="A32" s="3" t="s">
        <v>176</v>
      </c>
      <c r="B32" s="3" t="n">
        <v>7</v>
      </c>
      <c r="C32" s="3" t="s">
        <v>43</v>
      </c>
      <c r="D32" s="40" t="n">
        <v>167502000</v>
      </c>
      <c r="E32" s="28" t="n">
        <v>0.0045</v>
      </c>
      <c r="F32" s="40" t="n">
        <v>164909000</v>
      </c>
      <c r="G32" s="28" t="n">
        <v>0.004567</v>
      </c>
    </row>
    <row r="33" customFormat="false" ht="15" hidden="false" customHeight="false" outlineLevel="0" collapsed="false">
      <c r="A33" s="3" t="s">
        <v>177</v>
      </c>
      <c r="B33" s="3" t="n">
        <v>8</v>
      </c>
      <c r="C33" s="3" t="s">
        <v>43</v>
      </c>
      <c r="D33" s="40" t="n">
        <v>165645000</v>
      </c>
      <c r="E33" s="28" t="n">
        <v>0.0045</v>
      </c>
      <c r="F33" s="40" t="n">
        <v>171168000</v>
      </c>
      <c r="G33" s="28" t="n">
        <v>0.004505</v>
      </c>
    </row>
    <row r="34" customFormat="false" ht="15" hidden="false" customHeight="false" outlineLevel="0" collapsed="false">
      <c r="A34" s="3" t="s">
        <v>178</v>
      </c>
      <c r="B34" s="3" t="n">
        <v>9</v>
      </c>
      <c r="C34" s="3" t="s">
        <v>43</v>
      </c>
      <c r="D34" s="40" t="n">
        <v>162429000</v>
      </c>
      <c r="E34" s="28" t="n">
        <v>0.0045</v>
      </c>
      <c r="F34" s="40" t="n">
        <v>162554000</v>
      </c>
      <c r="G34" s="28" t="n">
        <v>0.004504</v>
      </c>
    </row>
    <row r="35" customFormat="false" ht="15" hidden="false" customHeight="false" outlineLevel="0" collapsed="false">
      <c r="A35" s="3" t="s">
        <v>179</v>
      </c>
      <c r="B35" s="3" t="n">
        <v>10</v>
      </c>
      <c r="C35" s="3" t="s">
        <v>43</v>
      </c>
      <c r="D35" s="40" t="n">
        <v>159131000</v>
      </c>
      <c r="E35" s="28" t="n">
        <v>0.0045</v>
      </c>
      <c r="F35" s="40"/>
      <c r="G35" s="28"/>
    </row>
    <row r="36" customFormat="false" ht="15" hidden="false" customHeight="false" outlineLevel="0" collapsed="false">
      <c r="A36" s="3" t="s">
        <v>180</v>
      </c>
      <c r="B36" s="3" t="n">
        <v>11</v>
      </c>
      <c r="C36" s="3" t="s">
        <v>43</v>
      </c>
      <c r="D36" s="40" t="n">
        <v>170339000</v>
      </c>
      <c r="E36" s="28" t="n">
        <v>0.0045</v>
      </c>
      <c r="F36" s="40"/>
      <c r="G36" s="28"/>
    </row>
    <row r="37" customFormat="false" ht="15" hidden="false" customHeight="false" outlineLevel="0" collapsed="false">
      <c r="A37" s="3" t="s">
        <v>181</v>
      </c>
      <c r="B37" s="3" t="n">
        <v>12</v>
      </c>
      <c r="C37" s="3" t="s">
        <v>43</v>
      </c>
      <c r="D37" s="40" t="n">
        <v>170697000</v>
      </c>
      <c r="E37" s="28" t="n">
        <v>0.0045</v>
      </c>
      <c r="F37" s="40"/>
      <c r="G37" s="28"/>
    </row>
    <row r="38" customFormat="false" ht="15" hidden="false" customHeight="false" outlineLevel="0" collapsed="false">
      <c r="A38" s="3" t="s">
        <v>167</v>
      </c>
      <c r="B38" s="3" t="n">
        <v>1</v>
      </c>
      <c r="C38" s="3" t="s">
        <v>44</v>
      </c>
      <c r="D38" s="40" t="n">
        <v>37922000</v>
      </c>
      <c r="E38" s="28" t="n">
        <v>0.01</v>
      </c>
      <c r="F38" s="40" t="n">
        <v>38594000</v>
      </c>
      <c r="G38" s="28" t="n">
        <v>0.009999</v>
      </c>
    </row>
    <row r="39" customFormat="false" ht="15" hidden="false" customHeight="false" outlineLevel="0" collapsed="false">
      <c r="A39" s="3" t="s">
        <v>171</v>
      </c>
      <c r="B39" s="3" t="n">
        <v>2</v>
      </c>
      <c r="C39" s="3" t="s">
        <v>44</v>
      </c>
      <c r="D39" s="40" t="n">
        <v>39576000</v>
      </c>
      <c r="E39" s="28" t="n">
        <v>0.01</v>
      </c>
      <c r="F39" s="40" t="n">
        <v>43070000</v>
      </c>
      <c r="G39" s="28" t="n">
        <v>0.010047</v>
      </c>
    </row>
    <row r="40" customFormat="false" ht="15" hidden="false" customHeight="false" outlineLevel="0" collapsed="false">
      <c r="A40" s="3" t="s">
        <v>172</v>
      </c>
      <c r="B40" s="3" t="n">
        <v>3</v>
      </c>
      <c r="C40" s="3" t="s">
        <v>44</v>
      </c>
      <c r="D40" s="40" t="n">
        <v>41616000</v>
      </c>
      <c r="E40" s="28" t="n">
        <v>0.01</v>
      </c>
      <c r="F40" s="40" t="n">
        <v>45341000</v>
      </c>
      <c r="G40" s="28" t="n">
        <v>0.010049</v>
      </c>
    </row>
    <row r="41" customFormat="false" ht="15" hidden="false" customHeight="false" outlineLevel="0" collapsed="false">
      <c r="A41" s="3" t="s">
        <v>173</v>
      </c>
      <c r="B41" s="3" t="n">
        <v>4</v>
      </c>
      <c r="C41" s="3" t="s">
        <v>44</v>
      </c>
      <c r="D41" s="40" t="n">
        <v>43722000</v>
      </c>
      <c r="E41" s="28" t="n">
        <v>0.01</v>
      </c>
      <c r="F41" s="40" t="n">
        <v>49229000</v>
      </c>
      <c r="G41" s="28" t="n">
        <v>0.009902</v>
      </c>
    </row>
    <row r="42" customFormat="false" ht="15" hidden="false" customHeight="false" outlineLevel="0" collapsed="false">
      <c r="A42" s="3" t="s">
        <v>174</v>
      </c>
      <c r="B42" s="3" t="n">
        <v>5</v>
      </c>
      <c r="C42" s="3" t="s">
        <v>44</v>
      </c>
      <c r="D42" s="40" t="n">
        <v>45547000</v>
      </c>
      <c r="E42" s="28" t="n">
        <v>0.01</v>
      </c>
      <c r="F42" s="40" t="n">
        <v>53834000</v>
      </c>
      <c r="G42" s="28" t="n">
        <v>0.010041</v>
      </c>
    </row>
    <row r="43" customFormat="false" ht="15" hidden="false" customHeight="false" outlineLevel="0" collapsed="false">
      <c r="A43" s="3" t="s">
        <v>175</v>
      </c>
      <c r="B43" s="3" t="n">
        <v>6</v>
      </c>
      <c r="C43" s="3" t="s">
        <v>44</v>
      </c>
      <c r="D43" s="40" t="n">
        <v>46813000</v>
      </c>
      <c r="E43" s="28" t="n">
        <v>0.01</v>
      </c>
      <c r="F43" s="40" t="n">
        <v>57943000</v>
      </c>
      <c r="G43" s="28" t="n">
        <v>0.00995</v>
      </c>
    </row>
    <row r="44" customFormat="false" ht="15" hidden="false" customHeight="false" outlineLevel="0" collapsed="false">
      <c r="A44" s="3" t="s">
        <v>176</v>
      </c>
      <c r="B44" s="3" t="n">
        <v>7</v>
      </c>
      <c r="C44" s="3" t="s">
        <v>44</v>
      </c>
      <c r="D44" s="40" t="n">
        <v>47387000</v>
      </c>
      <c r="E44" s="28" t="n">
        <v>0.01</v>
      </c>
      <c r="F44" s="40" t="n">
        <v>59976000</v>
      </c>
      <c r="G44" s="28" t="n">
        <v>0.010035</v>
      </c>
    </row>
    <row r="45" customFormat="false" ht="15" hidden="false" customHeight="false" outlineLevel="0" collapsed="false">
      <c r="A45" s="3" t="s">
        <v>177</v>
      </c>
      <c r="B45" s="3" t="n">
        <v>8</v>
      </c>
      <c r="C45" s="3" t="s">
        <v>44</v>
      </c>
      <c r="D45" s="40" t="n">
        <v>47326000</v>
      </c>
      <c r="E45" s="28" t="n">
        <v>0.01</v>
      </c>
      <c r="F45" s="40" t="n">
        <v>60838000</v>
      </c>
      <c r="G45" s="28" t="n">
        <v>0.009976</v>
      </c>
    </row>
    <row r="46" customFormat="false" ht="15" hidden="false" customHeight="false" outlineLevel="0" collapsed="false">
      <c r="A46" s="3" t="s">
        <v>178</v>
      </c>
      <c r="B46" s="3" t="n">
        <v>9</v>
      </c>
      <c r="C46" s="3" t="s">
        <v>44</v>
      </c>
      <c r="D46" s="40" t="n">
        <v>46866000</v>
      </c>
      <c r="E46" s="28" t="n">
        <v>0.01</v>
      </c>
      <c r="F46" s="40" t="n">
        <v>61418000</v>
      </c>
      <c r="G46" s="28" t="n">
        <v>0.010032</v>
      </c>
    </row>
    <row r="47" customFormat="false" ht="15" hidden="false" customHeight="false" outlineLevel="0" collapsed="false">
      <c r="A47" s="3" t="s">
        <v>179</v>
      </c>
      <c r="B47" s="3" t="n">
        <v>10</v>
      </c>
      <c r="C47" s="3" t="s">
        <v>44</v>
      </c>
      <c r="D47" s="40" t="n">
        <v>46370000</v>
      </c>
      <c r="E47" s="28" t="n">
        <v>0.01</v>
      </c>
      <c r="F47" s="40"/>
      <c r="G47" s="28"/>
    </row>
    <row r="48" customFormat="false" ht="15" hidden="false" customHeight="false" outlineLevel="0" collapsed="false">
      <c r="A48" s="3" t="s">
        <v>180</v>
      </c>
      <c r="B48" s="3" t="n">
        <v>11</v>
      </c>
      <c r="C48" s="3" t="s">
        <v>44</v>
      </c>
      <c r="D48" s="40" t="n">
        <v>50127000</v>
      </c>
      <c r="E48" s="28" t="n">
        <v>0.01</v>
      </c>
      <c r="F48" s="40"/>
      <c r="G48" s="28"/>
    </row>
    <row r="49" customFormat="false" ht="15" hidden="false" customHeight="false" outlineLevel="0" collapsed="false">
      <c r="A49" s="3" t="s">
        <v>181</v>
      </c>
      <c r="B49" s="3" t="n">
        <v>12</v>
      </c>
      <c r="C49" s="3" t="s">
        <v>44</v>
      </c>
      <c r="D49" s="40" t="n">
        <v>50730000</v>
      </c>
      <c r="E49" s="28" t="n">
        <v>0.01</v>
      </c>
      <c r="F49" s="40"/>
      <c r="G49" s="28"/>
    </row>
  </sheetData>
  <autoFilter ref="A1:G4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F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5" min="4" style="0" width="11"/>
    <col collapsed="false" customWidth="true" hidden="false" outlineLevel="0" max="6" min="6" style="0" width="16"/>
  </cols>
  <sheetData>
    <row r="1" customFormat="false" ht="30" hidden="false" customHeight="true" outlineLevel="0" collapsed="false">
      <c r="A1" s="11" t="s">
        <v>29</v>
      </c>
      <c r="B1" s="12" t="s">
        <v>164</v>
      </c>
      <c r="C1" s="12" t="s">
        <v>108</v>
      </c>
      <c r="D1" s="12" t="s">
        <v>109</v>
      </c>
      <c r="E1" s="12" t="s">
        <v>110</v>
      </c>
      <c r="F1" s="12" t="s">
        <v>186</v>
      </c>
    </row>
    <row r="2" customFormat="false" ht="15" hidden="false" customHeight="false" outlineLevel="0" collapsed="false">
      <c r="A2" s="3" t="s">
        <v>167</v>
      </c>
      <c r="B2" s="3" t="n">
        <v>1</v>
      </c>
      <c r="C2" s="3" t="s">
        <v>71</v>
      </c>
      <c r="D2" s="3" t="n">
        <v>95</v>
      </c>
      <c r="E2" s="3" t="n">
        <v>95</v>
      </c>
      <c r="F2" s="40" t="n">
        <v>17500</v>
      </c>
    </row>
    <row r="3" customFormat="false" ht="15" hidden="false" customHeight="false" outlineLevel="0" collapsed="false">
      <c r="A3" s="3" t="s">
        <v>171</v>
      </c>
      <c r="B3" s="3" t="n">
        <v>2</v>
      </c>
      <c r="C3" s="3" t="s">
        <v>71</v>
      </c>
      <c r="D3" s="3" t="n">
        <v>97</v>
      </c>
      <c r="E3" s="3" t="n">
        <v>97</v>
      </c>
      <c r="F3" s="40" t="n">
        <v>17500</v>
      </c>
    </row>
    <row r="4" customFormat="false" ht="15" hidden="false" customHeight="false" outlineLevel="0" collapsed="false">
      <c r="A4" s="3" t="s">
        <v>172</v>
      </c>
      <c r="B4" s="3" t="n">
        <v>3</v>
      </c>
      <c r="C4" s="3" t="s">
        <v>71</v>
      </c>
      <c r="D4" s="3" t="n">
        <v>98</v>
      </c>
      <c r="E4" s="3" t="n">
        <v>96</v>
      </c>
      <c r="F4" s="40" t="n">
        <v>17500</v>
      </c>
    </row>
    <row r="5" customFormat="false" ht="15" hidden="false" customHeight="false" outlineLevel="0" collapsed="false">
      <c r="A5" s="3" t="s">
        <v>173</v>
      </c>
      <c r="B5" s="3" t="n">
        <v>4</v>
      </c>
      <c r="C5" s="3" t="s">
        <v>71</v>
      </c>
      <c r="D5" s="3" t="n">
        <v>100</v>
      </c>
      <c r="E5" s="3" t="n">
        <v>96</v>
      </c>
      <c r="F5" s="40" t="n">
        <v>17500</v>
      </c>
    </row>
    <row r="6" customFormat="false" ht="15" hidden="false" customHeight="false" outlineLevel="0" collapsed="false">
      <c r="A6" s="3" t="s">
        <v>174</v>
      </c>
      <c r="B6" s="3" t="n">
        <v>5</v>
      </c>
      <c r="C6" s="3" t="s">
        <v>71</v>
      </c>
      <c r="D6" s="3" t="n">
        <v>101</v>
      </c>
      <c r="E6" s="3" t="n">
        <v>95</v>
      </c>
      <c r="F6" s="40" t="n">
        <v>17500</v>
      </c>
    </row>
    <row r="7" customFormat="false" ht="15" hidden="false" customHeight="false" outlineLevel="0" collapsed="false">
      <c r="A7" s="3" t="s">
        <v>175</v>
      </c>
      <c r="B7" s="3" t="n">
        <v>6</v>
      </c>
      <c r="C7" s="3" t="s">
        <v>71</v>
      </c>
      <c r="D7" s="3" t="n">
        <v>103</v>
      </c>
      <c r="E7" s="3" t="n">
        <v>95</v>
      </c>
      <c r="F7" s="40" t="n">
        <v>17500</v>
      </c>
    </row>
    <row r="8" customFormat="false" ht="15" hidden="false" customHeight="false" outlineLevel="0" collapsed="false">
      <c r="A8" s="3" t="s">
        <v>176</v>
      </c>
      <c r="B8" s="3" t="n">
        <v>7</v>
      </c>
      <c r="C8" s="3" t="s">
        <v>71</v>
      </c>
      <c r="D8" s="3" t="n">
        <v>104</v>
      </c>
      <c r="E8" s="3" t="n">
        <v>95</v>
      </c>
      <c r="F8" s="40" t="n">
        <v>17500</v>
      </c>
    </row>
    <row r="9" customFormat="false" ht="15" hidden="false" customHeight="false" outlineLevel="0" collapsed="false">
      <c r="A9" s="3" t="s">
        <v>177</v>
      </c>
      <c r="B9" s="3" t="n">
        <v>8</v>
      </c>
      <c r="C9" s="3" t="s">
        <v>71</v>
      </c>
      <c r="D9" s="3" t="n">
        <v>106</v>
      </c>
      <c r="E9" s="3" t="n">
        <v>97</v>
      </c>
      <c r="F9" s="40" t="n">
        <v>17500</v>
      </c>
    </row>
    <row r="10" customFormat="false" ht="15" hidden="false" customHeight="false" outlineLevel="0" collapsed="false">
      <c r="A10" s="3" t="s">
        <v>178</v>
      </c>
      <c r="B10" s="3" t="n">
        <v>9</v>
      </c>
      <c r="C10" s="3" t="s">
        <v>71</v>
      </c>
      <c r="D10" s="3" t="n">
        <v>107</v>
      </c>
      <c r="E10" s="3" t="n">
        <v>98</v>
      </c>
      <c r="F10" s="40" t="n">
        <v>17500</v>
      </c>
    </row>
    <row r="11" customFormat="false" ht="15" hidden="false" customHeight="false" outlineLevel="0" collapsed="false">
      <c r="A11" s="3" t="s">
        <v>179</v>
      </c>
      <c r="B11" s="3" t="n">
        <v>10</v>
      </c>
      <c r="C11" s="3" t="s">
        <v>71</v>
      </c>
      <c r="D11" s="3" t="n">
        <v>109</v>
      </c>
      <c r="E11" s="3"/>
      <c r="F11" s="40" t="n">
        <v>17500</v>
      </c>
    </row>
    <row r="12" customFormat="false" ht="15" hidden="false" customHeight="false" outlineLevel="0" collapsed="false">
      <c r="A12" s="3" t="s">
        <v>180</v>
      </c>
      <c r="B12" s="3" t="n">
        <v>11</v>
      </c>
      <c r="C12" s="3" t="s">
        <v>71</v>
      </c>
      <c r="D12" s="3" t="n">
        <v>110</v>
      </c>
      <c r="E12" s="3"/>
      <c r="F12" s="40" t="n">
        <v>17500</v>
      </c>
    </row>
    <row r="13" customFormat="false" ht="15" hidden="false" customHeight="false" outlineLevel="0" collapsed="false">
      <c r="A13" s="3" t="s">
        <v>181</v>
      </c>
      <c r="B13" s="3" t="n">
        <v>12</v>
      </c>
      <c r="C13" s="3" t="s">
        <v>71</v>
      </c>
      <c r="D13" s="3" t="n">
        <v>112</v>
      </c>
      <c r="E13" s="3"/>
      <c r="F13" s="40" t="n">
        <v>17500</v>
      </c>
    </row>
    <row r="14" customFormat="false" ht="15" hidden="false" customHeight="false" outlineLevel="0" collapsed="false">
      <c r="A14" s="3" t="s">
        <v>167</v>
      </c>
      <c r="B14" s="3" t="n">
        <v>1</v>
      </c>
      <c r="C14" s="3" t="s">
        <v>73</v>
      </c>
      <c r="D14" s="3" t="n">
        <v>24</v>
      </c>
      <c r="E14" s="3" t="n">
        <v>24</v>
      </c>
      <c r="F14" s="40" t="n">
        <v>16500</v>
      </c>
    </row>
    <row r="15" customFormat="false" ht="15" hidden="false" customHeight="false" outlineLevel="0" collapsed="false">
      <c r="A15" s="3" t="s">
        <v>171</v>
      </c>
      <c r="B15" s="3" t="n">
        <v>2</v>
      </c>
      <c r="C15" s="3" t="s">
        <v>73</v>
      </c>
      <c r="D15" s="3" t="n">
        <v>24</v>
      </c>
      <c r="E15" s="3" t="n">
        <v>24</v>
      </c>
      <c r="F15" s="40" t="n">
        <v>16500</v>
      </c>
    </row>
    <row r="16" customFormat="false" ht="15" hidden="false" customHeight="false" outlineLevel="0" collapsed="false">
      <c r="A16" s="3" t="s">
        <v>172</v>
      </c>
      <c r="B16" s="3" t="n">
        <v>3</v>
      </c>
      <c r="C16" s="3" t="s">
        <v>73</v>
      </c>
      <c r="D16" s="3" t="n">
        <v>25</v>
      </c>
      <c r="E16" s="3" t="n">
        <v>25</v>
      </c>
      <c r="F16" s="40" t="n">
        <v>16500</v>
      </c>
    </row>
    <row r="17" customFormat="false" ht="15" hidden="false" customHeight="false" outlineLevel="0" collapsed="false">
      <c r="A17" s="3" t="s">
        <v>173</v>
      </c>
      <c r="B17" s="3" t="n">
        <v>4</v>
      </c>
      <c r="C17" s="3" t="s">
        <v>73</v>
      </c>
      <c r="D17" s="3" t="n">
        <v>25</v>
      </c>
      <c r="E17" s="3" t="n">
        <v>25</v>
      </c>
      <c r="F17" s="40" t="n">
        <v>16500</v>
      </c>
    </row>
    <row r="18" customFormat="false" ht="15" hidden="false" customHeight="false" outlineLevel="0" collapsed="false">
      <c r="A18" s="3" t="s">
        <v>174</v>
      </c>
      <c r="B18" s="3" t="n">
        <v>5</v>
      </c>
      <c r="C18" s="3" t="s">
        <v>73</v>
      </c>
      <c r="D18" s="3" t="n">
        <v>25</v>
      </c>
      <c r="E18" s="3" t="n">
        <v>25</v>
      </c>
      <c r="F18" s="40" t="n">
        <v>16500</v>
      </c>
    </row>
    <row r="19" customFormat="false" ht="15" hidden="false" customHeight="false" outlineLevel="0" collapsed="false">
      <c r="A19" s="3" t="s">
        <v>175</v>
      </c>
      <c r="B19" s="3" t="n">
        <v>6</v>
      </c>
      <c r="C19" s="3" t="s">
        <v>73</v>
      </c>
      <c r="D19" s="3" t="n">
        <v>26</v>
      </c>
      <c r="E19" s="3" t="n">
        <v>26</v>
      </c>
      <c r="F19" s="40" t="n">
        <v>16500</v>
      </c>
    </row>
    <row r="20" customFormat="false" ht="15" hidden="false" customHeight="false" outlineLevel="0" collapsed="false">
      <c r="A20" s="3" t="s">
        <v>176</v>
      </c>
      <c r="B20" s="3" t="n">
        <v>7</v>
      </c>
      <c r="C20" s="3" t="s">
        <v>73</v>
      </c>
      <c r="D20" s="3" t="n">
        <v>26</v>
      </c>
      <c r="E20" s="3" t="n">
        <v>26</v>
      </c>
      <c r="F20" s="40" t="n">
        <v>16500</v>
      </c>
    </row>
    <row r="21" customFormat="false" ht="15" hidden="false" customHeight="false" outlineLevel="0" collapsed="false">
      <c r="A21" s="3" t="s">
        <v>177</v>
      </c>
      <c r="B21" s="3" t="n">
        <v>8</v>
      </c>
      <c r="C21" s="3" t="s">
        <v>73</v>
      </c>
      <c r="D21" s="3" t="n">
        <v>27</v>
      </c>
      <c r="E21" s="3" t="n">
        <v>27</v>
      </c>
      <c r="F21" s="40" t="n">
        <v>16500</v>
      </c>
    </row>
    <row r="22" customFormat="false" ht="15" hidden="false" customHeight="false" outlineLevel="0" collapsed="false">
      <c r="A22" s="3" t="s">
        <v>178</v>
      </c>
      <c r="B22" s="3" t="n">
        <v>9</v>
      </c>
      <c r="C22" s="3" t="s">
        <v>73</v>
      </c>
      <c r="D22" s="3" t="n">
        <v>27</v>
      </c>
      <c r="E22" s="3" t="n">
        <v>27</v>
      </c>
      <c r="F22" s="40" t="n">
        <v>16500</v>
      </c>
    </row>
    <row r="23" customFormat="false" ht="15" hidden="false" customHeight="false" outlineLevel="0" collapsed="false">
      <c r="A23" s="3" t="s">
        <v>179</v>
      </c>
      <c r="B23" s="3" t="n">
        <v>10</v>
      </c>
      <c r="C23" s="3" t="s">
        <v>73</v>
      </c>
      <c r="D23" s="3" t="n">
        <v>27</v>
      </c>
      <c r="E23" s="3"/>
      <c r="F23" s="40" t="n">
        <v>16500</v>
      </c>
    </row>
    <row r="24" customFormat="false" ht="15" hidden="false" customHeight="false" outlineLevel="0" collapsed="false">
      <c r="A24" s="3" t="s">
        <v>180</v>
      </c>
      <c r="B24" s="3" t="n">
        <v>11</v>
      </c>
      <c r="C24" s="3" t="s">
        <v>73</v>
      </c>
      <c r="D24" s="3" t="n">
        <v>28</v>
      </c>
      <c r="E24" s="3"/>
      <c r="F24" s="40" t="n">
        <v>16500</v>
      </c>
    </row>
    <row r="25" customFormat="false" ht="15" hidden="false" customHeight="false" outlineLevel="0" collapsed="false">
      <c r="A25" s="3" t="s">
        <v>181</v>
      </c>
      <c r="B25" s="3" t="n">
        <v>12</v>
      </c>
      <c r="C25" s="3" t="s">
        <v>73</v>
      </c>
      <c r="D25" s="3" t="n">
        <v>28</v>
      </c>
      <c r="E25" s="3"/>
      <c r="F25" s="40" t="n">
        <v>16500</v>
      </c>
    </row>
    <row r="26" customFormat="false" ht="15" hidden="false" customHeight="false" outlineLevel="0" collapsed="false">
      <c r="A26" s="3" t="s">
        <v>167</v>
      </c>
      <c r="B26" s="3" t="n">
        <v>1</v>
      </c>
      <c r="C26" s="3" t="s">
        <v>75</v>
      </c>
      <c r="D26" s="3" t="n">
        <v>55</v>
      </c>
      <c r="E26" s="3" t="n">
        <v>56</v>
      </c>
      <c r="F26" s="40" t="n">
        <v>13000</v>
      </c>
    </row>
    <row r="27" customFormat="false" ht="15" hidden="false" customHeight="false" outlineLevel="0" collapsed="false">
      <c r="A27" s="3" t="s">
        <v>171</v>
      </c>
      <c r="B27" s="3" t="n">
        <v>2</v>
      </c>
      <c r="C27" s="3" t="s">
        <v>75</v>
      </c>
      <c r="D27" s="3" t="n">
        <v>56</v>
      </c>
      <c r="E27" s="3" t="n">
        <v>56</v>
      </c>
      <c r="F27" s="40" t="n">
        <v>13000</v>
      </c>
    </row>
    <row r="28" customFormat="false" ht="15" hidden="false" customHeight="false" outlineLevel="0" collapsed="false">
      <c r="A28" s="3" t="s">
        <v>172</v>
      </c>
      <c r="B28" s="3" t="n">
        <v>3</v>
      </c>
      <c r="C28" s="3" t="s">
        <v>75</v>
      </c>
      <c r="D28" s="3" t="n">
        <v>56</v>
      </c>
      <c r="E28" s="3" t="n">
        <v>56</v>
      </c>
      <c r="F28" s="40" t="n">
        <v>13000</v>
      </c>
    </row>
    <row r="29" customFormat="false" ht="15" hidden="false" customHeight="false" outlineLevel="0" collapsed="false">
      <c r="A29" s="3" t="s">
        <v>173</v>
      </c>
      <c r="B29" s="3" t="n">
        <v>4</v>
      </c>
      <c r="C29" s="3" t="s">
        <v>75</v>
      </c>
      <c r="D29" s="3" t="n">
        <v>57</v>
      </c>
      <c r="E29" s="3" t="n">
        <v>58</v>
      </c>
      <c r="F29" s="40" t="n">
        <v>13000</v>
      </c>
    </row>
    <row r="30" customFormat="false" ht="15" hidden="false" customHeight="false" outlineLevel="0" collapsed="false">
      <c r="A30" s="3" t="s">
        <v>174</v>
      </c>
      <c r="B30" s="3" t="n">
        <v>5</v>
      </c>
      <c r="C30" s="3" t="s">
        <v>75</v>
      </c>
      <c r="D30" s="3" t="n">
        <v>58</v>
      </c>
      <c r="E30" s="3" t="n">
        <v>58</v>
      </c>
      <c r="F30" s="40" t="n">
        <v>13000</v>
      </c>
    </row>
    <row r="31" customFormat="false" ht="15" hidden="false" customHeight="false" outlineLevel="0" collapsed="false">
      <c r="A31" s="3" t="s">
        <v>175</v>
      </c>
      <c r="B31" s="3" t="n">
        <v>6</v>
      </c>
      <c r="C31" s="3" t="s">
        <v>75</v>
      </c>
      <c r="D31" s="3" t="n">
        <v>59</v>
      </c>
      <c r="E31" s="3" t="n">
        <v>59</v>
      </c>
      <c r="F31" s="40" t="n">
        <v>13000</v>
      </c>
    </row>
    <row r="32" customFormat="false" ht="15" hidden="false" customHeight="false" outlineLevel="0" collapsed="false">
      <c r="A32" s="3" t="s">
        <v>176</v>
      </c>
      <c r="B32" s="3" t="n">
        <v>7</v>
      </c>
      <c r="C32" s="3" t="s">
        <v>75</v>
      </c>
      <c r="D32" s="3" t="n">
        <v>59</v>
      </c>
      <c r="E32" s="3" t="n">
        <v>60</v>
      </c>
      <c r="F32" s="40" t="n">
        <v>13000</v>
      </c>
    </row>
    <row r="33" customFormat="false" ht="15" hidden="false" customHeight="false" outlineLevel="0" collapsed="false">
      <c r="A33" s="3" t="s">
        <v>177</v>
      </c>
      <c r="B33" s="3" t="n">
        <v>8</v>
      </c>
      <c r="C33" s="3" t="s">
        <v>75</v>
      </c>
      <c r="D33" s="3" t="n">
        <v>60</v>
      </c>
      <c r="E33" s="3" t="n">
        <v>60</v>
      </c>
      <c r="F33" s="40" t="n">
        <v>13000</v>
      </c>
    </row>
    <row r="34" customFormat="false" ht="15" hidden="false" customHeight="false" outlineLevel="0" collapsed="false">
      <c r="A34" s="3" t="s">
        <v>178</v>
      </c>
      <c r="B34" s="3" t="n">
        <v>9</v>
      </c>
      <c r="C34" s="3" t="s">
        <v>75</v>
      </c>
      <c r="D34" s="3" t="n">
        <v>61</v>
      </c>
      <c r="E34" s="3" t="n">
        <v>59</v>
      </c>
      <c r="F34" s="40" t="n">
        <v>13000</v>
      </c>
    </row>
    <row r="35" customFormat="false" ht="15" hidden="false" customHeight="false" outlineLevel="0" collapsed="false">
      <c r="A35" s="3" t="s">
        <v>179</v>
      </c>
      <c r="B35" s="3" t="n">
        <v>10</v>
      </c>
      <c r="C35" s="3" t="s">
        <v>75</v>
      </c>
      <c r="D35" s="3" t="n">
        <v>62</v>
      </c>
      <c r="E35" s="3"/>
      <c r="F35" s="40" t="n">
        <v>13000</v>
      </c>
    </row>
    <row r="36" customFormat="false" ht="15" hidden="false" customHeight="false" outlineLevel="0" collapsed="false">
      <c r="A36" s="3" t="s">
        <v>180</v>
      </c>
      <c r="B36" s="3" t="n">
        <v>11</v>
      </c>
      <c r="C36" s="3" t="s">
        <v>75</v>
      </c>
      <c r="D36" s="3" t="n">
        <v>62</v>
      </c>
      <c r="E36" s="3"/>
      <c r="F36" s="40" t="n">
        <v>13000</v>
      </c>
    </row>
    <row r="37" customFormat="false" ht="15" hidden="false" customHeight="false" outlineLevel="0" collapsed="false">
      <c r="A37" s="3" t="s">
        <v>181</v>
      </c>
      <c r="B37" s="3" t="n">
        <v>12</v>
      </c>
      <c r="C37" s="3" t="s">
        <v>75</v>
      </c>
      <c r="D37" s="3" t="n">
        <v>63</v>
      </c>
      <c r="E37" s="3"/>
      <c r="F37" s="40" t="n">
        <v>13000</v>
      </c>
    </row>
    <row r="38" customFormat="false" ht="15" hidden="false" customHeight="false" outlineLevel="0" collapsed="false">
      <c r="A38" s="3" t="s">
        <v>167</v>
      </c>
      <c r="B38" s="3" t="n">
        <v>1</v>
      </c>
      <c r="C38" s="3" t="s">
        <v>77</v>
      </c>
      <c r="D38" s="3" t="n">
        <v>50</v>
      </c>
      <c r="E38" s="3" t="n">
        <v>50</v>
      </c>
      <c r="F38" s="40" t="n">
        <v>7500</v>
      </c>
    </row>
    <row r="39" customFormat="false" ht="15" hidden="false" customHeight="false" outlineLevel="0" collapsed="false">
      <c r="A39" s="3" t="s">
        <v>171</v>
      </c>
      <c r="B39" s="3" t="n">
        <v>2</v>
      </c>
      <c r="C39" s="3" t="s">
        <v>77</v>
      </c>
      <c r="D39" s="3" t="n">
        <v>50</v>
      </c>
      <c r="E39" s="3" t="n">
        <v>50</v>
      </c>
      <c r="F39" s="40" t="n">
        <v>7500</v>
      </c>
    </row>
    <row r="40" customFormat="false" ht="15" hidden="false" customHeight="false" outlineLevel="0" collapsed="false">
      <c r="A40" s="3" t="s">
        <v>172</v>
      </c>
      <c r="B40" s="3" t="n">
        <v>3</v>
      </c>
      <c r="C40" s="3" t="s">
        <v>77</v>
      </c>
      <c r="D40" s="3" t="n">
        <v>51</v>
      </c>
      <c r="E40" s="3" t="n">
        <v>51</v>
      </c>
      <c r="F40" s="40" t="n">
        <v>7500</v>
      </c>
    </row>
    <row r="41" customFormat="false" ht="15" hidden="false" customHeight="false" outlineLevel="0" collapsed="false">
      <c r="A41" s="3" t="s">
        <v>173</v>
      </c>
      <c r="B41" s="3" t="n">
        <v>4</v>
      </c>
      <c r="C41" s="3" t="s">
        <v>77</v>
      </c>
      <c r="D41" s="3" t="n">
        <v>51</v>
      </c>
      <c r="E41" s="3" t="n">
        <v>51</v>
      </c>
      <c r="F41" s="40" t="n">
        <v>7500</v>
      </c>
    </row>
    <row r="42" customFormat="false" ht="15" hidden="false" customHeight="false" outlineLevel="0" collapsed="false">
      <c r="A42" s="3" t="s">
        <v>174</v>
      </c>
      <c r="B42" s="3" t="n">
        <v>5</v>
      </c>
      <c r="C42" s="3" t="s">
        <v>77</v>
      </c>
      <c r="D42" s="3" t="n">
        <v>51</v>
      </c>
      <c r="E42" s="3" t="n">
        <v>51</v>
      </c>
      <c r="F42" s="40" t="n">
        <v>7500</v>
      </c>
    </row>
    <row r="43" customFormat="false" ht="15" hidden="false" customHeight="false" outlineLevel="0" collapsed="false">
      <c r="A43" s="3" t="s">
        <v>175</v>
      </c>
      <c r="B43" s="3" t="n">
        <v>6</v>
      </c>
      <c r="C43" s="3" t="s">
        <v>77</v>
      </c>
      <c r="D43" s="3" t="n">
        <v>52</v>
      </c>
      <c r="E43" s="3" t="n">
        <v>52</v>
      </c>
      <c r="F43" s="40" t="n">
        <v>7500</v>
      </c>
    </row>
    <row r="44" customFormat="false" ht="15" hidden="false" customHeight="false" outlineLevel="0" collapsed="false">
      <c r="A44" s="3" t="s">
        <v>176</v>
      </c>
      <c r="B44" s="3" t="n">
        <v>7</v>
      </c>
      <c r="C44" s="3" t="s">
        <v>77</v>
      </c>
      <c r="D44" s="3" t="n">
        <v>52</v>
      </c>
      <c r="E44" s="3" t="n">
        <v>52</v>
      </c>
      <c r="F44" s="40" t="n">
        <v>7500</v>
      </c>
    </row>
    <row r="45" customFormat="false" ht="15" hidden="false" customHeight="false" outlineLevel="0" collapsed="false">
      <c r="A45" s="3" t="s">
        <v>177</v>
      </c>
      <c r="B45" s="3" t="n">
        <v>8</v>
      </c>
      <c r="C45" s="3" t="s">
        <v>77</v>
      </c>
      <c r="D45" s="3" t="n">
        <v>53</v>
      </c>
      <c r="E45" s="3" t="n">
        <v>53</v>
      </c>
      <c r="F45" s="40" t="n">
        <v>7500</v>
      </c>
    </row>
    <row r="46" customFormat="false" ht="15" hidden="false" customHeight="false" outlineLevel="0" collapsed="false">
      <c r="A46" s="3" t="s">
        <v>178</v>
      </c>
      <c r="B46" s="3" t="n">
        <v>9</v>
      </c>
      <c r="C46" s="3" t="s">
        <v>77</v>
      </c>
      <c r="D46" s="3" t="n">
        <v>53</v>
      </c>
      <c r="E46" s="3" t="n">
        <v>53</v>
      </c>
      <c r="F46" s="40" t="n">
        <v>7500</v>
      </c>
    </row>
    <row r="47" customFormat="false" ht="15" hidden="false" customHeight="false" outlineLevel="0" collapsed="false">
      <c r="A47" s="3" t="s">
        <v>179</v>
      </c>
      <c r="B47" s="3" t="n">
        <v>10</v>
      </c>
      <c r="C47" s="3" t="s">
        <v>77</v>
      </c>
      <c r="D47" s="3" t="n">
        <v>53</v>
      </c>
      <c r="E47" s="3"/>
      <c r="F47" s="40" t="n">
        <v>7500</v>
      </c>
    </row>
    <row r="48" customFormat="false" ht="15" hidden="false" customHeight="false" outlineLevel="0" collapsed="false">
      <c r="A48" s="3" t="s">
        <v>180</v>
      </c>
      <c r="B48" s="3" t="n">
        <v>11</v>
      </c>
      <c r="C48" s="3" t="s">
        <v>77</v>
      </c>
      <c r="D48" s="3" t="n">
        <v>54</v>
      </c>
      <c r="E48" s="3"/>
      <c r="F48" s="40" t="n">
        <v>7500</v>
      </c>
    </row>
    <row r="49" customFormat="false" ht="15" hidden="false" customHeight="false" outlineLevel="0" collapsed="false">
      <c r="A49" s="3" t="s">
        <v>181</v>
      </c>
      <c r="B49" s="3" t="n">
        <v>12</v>
      </c>
      <c r="C49" s="3" t="s">
        <v>77</v>
      </c>
      <c r="D49" s="3" t="n">
        <v>54</v>
      </c>
      <c r="E49" s="3"/>
      <c r="F49" s="40" t="n">
        <v>7500</v>
      </c>
    </row>
    <row r="50" customFormat="false" ht="15" hidden="false" customHeight="false" outlineLevel="0" collapsed="false">
      <c r="A50" s="3" t="s">
        <v>167</v>
      </c>
      <c r="B50" s="3" t="n">
        <v>1</v>
      </c>
      <c r="C50" s="3" t="s">
        <v>79</v>
      </c>
      <c r="D50" s="3" t="n">
        <v>30</v>
      </c>
      <c r="E50" s="3" t="n">
        <v>28</v>
      </c>
      <c r="F50" s="40" t="n">
        <v>12500</v>
      </c>
    </row>
    <row r="51" customFormat="false" ht="15" hidden="false" customHeight="false" outlineLevel="0" collapsed="false">
      <c r="A51" s="3" t="s">
        <v>171</v>
      </c>
      <c r="B51" s="3" t="n">
        <v>2</v>
      </c>
      <c r="C51" s="3" t="s">
        <v>79</v>
      </c>
      <c r="D51" s="3" t="n">
        <v>30</v>
      </c>
      <c r="E51" s="3" t="n">
        <v>28</v>
      </c>
      <c r="F51" s="40" t="n">
        <v>12500</v>
      </c>
    </row>
    <row r="52" customFormat="false" ht="15" hidden="false" customHeight="false" outlineLevel="0" collapsed="false">
      <c r="A52" s="3" t="s">
        <v>172</v>
      </c>
      <c r="B52" s="3" t="n">
        <v>3</v>
      </c>
      <c r="C52" s="3" t="s">
        <v>79</v>
      </c>
      <c r="D52" s="3" t="n">
        <v>31</v>
      </c>
      <c r="E52" s="3" t="n">
        <v>30</v>
      </c>
      <c r="F52" s="40" t="n">
        <v>12500</v>
      </c>
    </row>
    <row r="53" customFormat="false" ht="15" hidden="false" customHeight="false" outlineLevel="0" collapsed="false">
      <c r="A53" s="3" t="s">
        <v>173</v>
      </c>
      <c r="B53" s="3" t="n">
        <v>4</v>
      </c>
      <c r="C53" s="3" t="s">
        <v>79</v>
      </c>
      <c r="D53" s="3" t="n">
        <v>31</v>
      </c>
      <c r="E53" s="3" t="n">
        <v>31</v>
      </c>
      <c r="F53" s="40" t="n">
        <v>12500</v>
      </c>
    </row>
    <row r="54" customFormat="false" ht="15" hidden="false" customHeight="false" outlineLevel="0" collapsed="false">
      <c r="A54" s="3" t="s">
        <v>174</v>
      </c>
      <c r="B54" s="3" t="n">
        <v>5</v>
      </c>
      <c r="C54" s="3" t="s">
        <v>79</v>
      </c>
      <c r="D54" s="3" t="n">
        <v>32</v>
      </c>
      <c r="E54" s="3" t="n">
        <v>31</v>
      </c>
      <c r="F54" s="40" t="n">
        <v>12500</v>
      </c>
    </row>
    <row r="55" customFormat="false" ht="15" hidden="false" customHeight="false" outlineLevel="0" collapsed="false">
      <c r="A55" s="3" t="s">
        <v>175</v>
      </c>
      <c r="B55" s="3" t="n">
        <v>6</v>
      </c>
      <c r="C55" s="3" t="s">
        <v>79</v>
      </c>
      <c r="D55" s="3" t="n">
        <v>32</v>
      </c>
      <c r="E55" s="3" t="n">
        <v>30</v>
      </c>
      <c r="F55" s="40" t="n">
        <v>12500</v>
      </c>
    </row>
    <row r="56" customFormat="false" ht="15" hidden="false" customHeight="false" outlineLevel="0" collapsed="false">
      <c r="A56" s="3" t="s">
        <v>176</v>
      </c>
      <c r="B56" s="3" t="n">
        <v>7</v>
      </c>
      <c r="C56" s="3" t="s">
        <v>79</v>
      </c>
      <c r="D56" s="3" t="n">
        <v>33</v>
      </c>
      <c r="E56" s="3" t="n">
        <v>34</v>
      </c>
      <c r="F56" s="40" t="n">
        <v>12500</v>
      </c>
    </row>
    <row r="57" customFormat="false" ht="15" hidden="false" customHeight="false" outlineLevel="0" collapsed="false">
      <c r="A57" s="3" t="s">
        <v>177</v>
      </c>
      <c r="B57" s="3" t="n">
        <v>8</v>
      </c>
      <c r="C57" s="3" t="s">
        <v>79</v>
      </c>
      <c r="D57" s="3" t="n">
        <v>33</v>
      </c>
      <c r="E57" s="3" t="n">
        <v>31</v>
      </c>
      <c r="F57" s="40" t="n">
        <v>12500</v>
      </c>
    </row>
    <row r="58" customFormat="false" ht="15" hidden="false" customHeight="false" outlineLevel="0" collapsed="false">
      <c r="A58" s="3" t="s">
        <v>178</v>
      </c>
      <c r="B58" s="3" t="n">
        <v>9</v>
      </c>
      <c r="C58" s="3" t="s">
        <v>79</v>
      </c>
      <c r="D58" s="3" t="n">
        <v>34</v>
      </c>
      <c r="E58" s="3" t="n">
        <v>32</v>
      </c>
      <c r="F58" s="40" t="n">
        <v>12500</v>
      </c>
    </row>
    <row r="59" customFormat="false" ht="15" hidden="false" customHeight="false" outlineLevel="0" collapsed="false">
      <c r="A59" s="3" t="s">
        <v>179</v>
      </c>
      <c r="B59" s="3" t="n">
        <v>10</v>
      </c>
      <c r="C59" s="3" t="s">
        <v>79</v>
      </c>
      <c r="D59" s="3" t="n">
        <v>34</v>
      </c>
      <c r="E59" s="3"/>
      <c r="F59" s="40" t="n">
        <v>12500</v>
      </c>
    </row>
    <row r="60" customFormat="false" ht="15" hidden="false" customHeight="false" outlineLevel="0" collapsed="false">
      <c r="A60" s="3" t="s">
        <v>180</v>
      </c>
      <c r="B60" s="3" t="n">
        <v>11</v>
      </c>
      <c r="C60" s="3" t="s">
        <v>79</v>
      </c>
      <c r="D60" s="3" t="n">
        <v>35</v>
      </c>
      <c r="E60" s="3"/>
      <c r="F60" s="40" t="n">
        <v>12500</v>
      </c>
    </row>
    <row r="61" customFormat="false" ht="15" hidden="false" customHeight="false" outlineLevel="0" collapsed="false">
      <c r="A61" s="3" t="s">
        <v>181</v>
      </c>
      <c r="B61" s="3" t="n">
        <v>12</v>
      </c>
      <c r="C61" s="3" t="s">
        <v>79</v>
      </c>
      <c r="D61" s="3" t="n">
        <v>35</v>
      </c>
      <c r="E61" s="3"/>
      <c r="F61" s="40" t="n">
        <v>12500</v>
      </c>
    </row>
    <row r="62" customFormat="false" ht="15" hidden="false" customHeight="false" outlineLevel="0" collapsed="false">
      <c r="A62" s="3" t="s">
        <v>167</v>
      </c>
      <c r="B62" s="3" t="n">
        <v>1</v>
      </c>
      <c r="C62" s="3" t="s">
        <v>81</v>
      </c>
      <c r="D62" s="3" t="n">
        <v>32</v>
      </c>
      <c r="E62" s="3" t="n">
        <v>32</v>
      </c>
      <c r="F62" s="40" t="n">
        <v>13500</v>
      </c>
    </row>
    <row r="63" customFormat="false" ht="15" hidden="false" customHeight="false" outlineLevel="0" collapsed="false">
      <c r="A63" s="3" t="s">
        <v>171</v>
      </c>
      <c r="B63" s="3" t="n">
        <v>2</v>
      </c>
      <c r="C63" s="3" t="s">
        <v>81</v>
      </c>
      <c r="D63" s="3" t="n">
        <v>32</v>
      </c>
      <c r="E63" s="3" t="n">
        <v>32</v>
      </c>
      <c r="F63" s="40" t="n">
        <v>13500</v>
      </c>
    </row>
    <row r="64" customFormat="false" ht="15" hidden="false" customHeight="false" outlineLevel="0" collapsed="false">
      <c r="A64" s="3" t="s">
        <v>172</v>
      </c>
      <c r="B64" s="3" t="n">
        <v>3</v>
      </c>
      <c r="C64" s="3" t="s">
        <v>81</v>
      </c>
      <c r="D64" s="3" t="n">
        <v>32</v>
      </c>
      <c r="E64" s="3" t="n">
        <v>32</v>
      </c>
      <c r="F64" s="40" t="n">
        <v>13500</v>
      </c>
    </row>
    <row r="65" customFormat="false" ht="15" hidden="false" customHeight="false" outlineLevel="0" collapsed="false">
      <c r="A65" s="3" t="s">
        <v>173</v>
      </c>
      <c r="B65" s="3" t="n">
        <v>4</v>
      </c>
      <c r="C65" s="3" t="s">
        <v>81</v>
      </c>
      <c r="D65" s="3" t="n">
        <v>33</v>
      </c>
      <c r="E65" s="3" t="n">
        <v>33</v>
      </c>
      <c r="F65" s="40" t="n">
        <v>13500</v>
      </c>
    </row>
    <row r="66" customFormat="false" ht="15" hidden="false" customHeight="false" outlineLevel="0" collapsed="false">
      <c r="A66" s="3" t="s">
        <v>174</v>
      </c>
      <c r="B66" s="3" t="n">
        <v>5</v>
      </c>
      <c r="C66" s="3" t="s">
        <v>81</v>
      </c>
      <c r="D66" s="3" t="n">
        <v>33</v>
      </c>
      <c r="E66" s="3" t="n">
        <v>33</v>
      </c>
      <c r="F66" s="40" t="n">
        <v>13500</v>
      </c>
    </row>
    <row r="67" customFormat="false" ht="15" hidden="false" customHeight="false" outlineLevel="0" collapsed="false">
      <c r="A67" s="3" t="s">
        <v>175</v>
      </c>
      <c r="B67" s="3" t="n">
        <v>6</v>
      </c>
      <c r="C67" s="3" t="s">
        <v>81</v>
      </c>
      <c r="D67" s="3" t="n">
        <v>33</v>
      </c>
      <c r="E67" s="3" t="n">
        <v>33</v>
      </c>
      <c r="F67" s="40" t="n">
        <v>13500</v>
      </c>
    </row>
    <row r="68" customFormat="false" ht="15" hidden="false" customHeight="false" outlineLevel="0" collapsed="false">
      <c r="A68" s="3" t="s">
        <v>176</v>
      </c>
      <c r="B68" s="3" t="n">
        <v>7</v>
      </c>
      <c r="C68" s="3" t="s">
        <v>81</v>
      </c>
      <c r="D68" s="3" t="n">
        <v>33</v>
      </c>
      <c r="E68" s="3" t="n">
        <v>33</v>
      </c>
      <c r="F68" s="40" t="n">
        <v>13500</v>
      </c>
    </row>
    <row r="69" customFormat="false" ht="15" hidden="false" customHeight="false" outlineLevel="0" collapsed="false">
      <c r="A69" s="3" t="s">
        <v>177</v>
      </c>
      <c r="B69" s="3" t="n">
        <v>8</v>
      </c>
      <c r="C69" s="3" t="s">
        <v>81</v>
      </c>
      <c r="D69" s="3" t="n">
        <v>33</v>
      </c>
      <c r="E69" s="3" t="n">
        <v>33</v>
      </c>
      <c r="F69" s="40" t="n">
        <v>13500</v>
      </c>
    </row>
    <row r="70" customFormat="false" ht="15" hidden="false" customHeight="false" outlineLevel="0" collapsed="false">
      <c r="A70" s="3" t="s">
        <v>178</v>
      </c>
      <c r="B70" s="3" t="n">
        <v>9</v>
      </c>
      <c r="C70" s="3" t="s">
        <v>81</v>
      </c>
      <c r="D70" s="3" t="n">
        <v>33</v>
      </c>
      <c r="E70" s="3" t="n">
        <v>33</v>
      </c>
      <c r="F70" s="40" t="n">
        <v>13500</v>
      </c>
    </row>
    <row r="71" customFormat="false" ht="15" hidden="false" customHeight="false" outlineLevel="0" collapsed="false">
      <c r="A71" s="3" t="s">
        <v>179</v>
      </c>
      <c r="B71" s="3" t="n">
        <v>10</v>
      </c>
      <c r="C71" s="3" t="s">
        <v>81</v>
      </c>
      <c r="D71" s="3" t="n">
        <v>34</v>
      </c>
      <c r="E71" s="3"/>
      <c r="F71" s="40" t="n">
        <v>13500</v>
      </c>
    </row>
    <row r="72" customFormat="false" ht="15" hidden="false" customHeight="false" outlineLevel="0" collapsed="false">
      <c r="A72" s="3" t="s">
        <v>180</v>
      </c>
      <c r="B72" s="3" t="n">
        <v>11</v>
      </c>
      <c r="C72" s="3" t="s">
        <v>81</v>
      </c>
      <c r="D72" s="3" t="n">
        <v>34</v>
      </c>
      <c r="E72" s="3"/>
      <c r="F72" s="40" t="n">
        <v>13500</v>
      </c>
    </row>
    <row r="73" customFormat="false" ht="15" hidden="false" customHeight="false" outlineLevel="0" collapsed="false">
      <c r="A73" s="3" t="s">
        <v>181</v>
      </c>
      <c r="B73" s="3" t="n">
        <v>12</v>
      </c>
      <c r="C73" s="3" t="s">
        <v>81</v>
      </c>
      <c r="D73" s="3" t="n">
        <v>34</v>
      </c>
      <c r="E73" s="3"/>
      <c r="F73" s="40" t="n">
        <v>13500</v>
      </c>
    </row>
  </sheetData>
  <autoFilter ref="A1:F7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2026-10-11T20:48:31Z</dcterms:created>
  <dc:creator>openpyxl</dc:creator>
  <dc:description/>
  <dc:language>en-US</dc:language>
  <cp:lastModifiedBy/>
  <dcterms:modified xsi:type="dcterms:W3CDTF">2026-10-11T15:48:34Z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